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G:\Communications\Web\Site Web\Web 2026\Veau d'embouche\"/>
    </mc:Choice>
  </mc:AlternateContent>
  <xr:revisionPtr revIDLastSave="0" documentId="8_{9053451C-DCF1-4382-896B-1BA93440E509}" xr6:coauthVersionLast="47" xr6:coauthVersionMax="47" xr10:uidLastSave="{00000000-0000-0000-0000-000000000000}"/>
  <bookViews>
    <workbookView xWindow="-55260" yWindow="2340" windowWidth="21600" windowHeight="11295" xr2:uid="{1EE4951F-334E-49F6-8D3D-5BD6026D0048}"/>
  </bookViews>
  <sheets>
    <sheet name="Mise en garde" sheetId="1" r:id="rId1"/>
    <sheet name="veaux Mâles " sheetId="2" r:id="rId2"/>
    <sheet name="veaux Femelles" sheetId="4" r:id="rId3"/>
    <sheet name="réservé à l'administration"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4" l="1"/>
  <c r="E59" i="3" s="1" a="1"/>
  <c r="E59" i="3" s="1"/>
  <c r="E12" i="4"/>
  <c r="C42" i="3"/>
  <c r="C43" i="3"/>
  <c r="C44" i="3"/>
  <c r="C45" i="3"/>
  <c r="C53" i="3"/>
  <c r="C55" i="3"/>
  <c r="S40" i="3"/>
  <c r="S53" i="3"/>
  <c r="S54" i="3"/>
  <c r="S55" i="3"/>
  <c r="S56" i="3"/>
  <c r="S57" i="3"/>
  <c r="S58" i="3"/>
  <c r="S39" i="3"/>
  <c r="O41" i="3"/>
  <c r="O43" i="3"/>
  <c r="O47" i="3"/>
  <c r="K45" i="3"/>
  <c r="K46" i="3"/>
  <c r="K48" i="3"/>
  <c r="K50" i="3"/>
  <c r="K53" i="3"/>
  <c r="T56" i="3"/>
  <c r="T55" i="3" s="1"/>
  <c r="T54" i="3" s="1"/>
  <c r="U36" i="4" s="1"/>
  <c r="P56" i="3"/>
  <c r="P55" i="3" s="1"/>
  <c r="P54" i="3" s="1"/>
  <c r="N36" i="4" s="1"/>
  <c r="L56" i="3"/>
  <c r="L55" i="3" s="1"/>
  <c r="L54" i="3" s="1"/>
  <c r="F36" i="4" s="1"/>
  <c r="T51" i="3"/>
  <c r="T52" i="3" s="1"/>
  <c r="T53" i="3" s="1"/>
  <c r="U35" i="4" s="1"/>
  <c r="P51" i="3"/>
  <c r="P52" i="3" s="1"/>
  <c r="P53" i="3" s="1"/>
  <c r="N35" i="4" s="1"/>
  <c r="L51" i="3"/>
  <c r="L52" i="3" s="1"/>
  <c r="L53" i="3" s="1"/>
  <c r="F35" i="4" s="1"/>
  <c r="T46" i="3"/>
  <c r="T45" i="3" s="1"/>
  <c r="T44" i="3" s="1"/>
  <c r="U26" i="4" s="1"/>
  <c r="P46" i="3"/>
  <c r="P47" i="3" s="1"/>
  <c r="P48" i="3" s="1"/>
  <c r="N30" i="4" s="1"/>
  <c r="L46" i="3"/>
  <c r="L47" i="3" s="1"/>
  <c r="L48" i="3" s="1"/>
  <c r="F30" i="4" s="1"/>
  <c r="T41" i="3"/>
  <c r="T42" i="3" s="1"/>
  <c r="T43" i="3" s="1"/>
  <c r="U25" i="4" s="1"/>
  <c r="P41" i="3"/>
  <c r="N23" i="4" s="1"/>
  <c r="O23" i="4" s="1"/>
  <c r="L41" i="3"/>
  <c r="L42" i="3" s="1"/>
  <c r="L43" i="3" s="1"/>
  <c r="F25" i="4" s="1"/>
  <c r="T40" i="3"/>
  <c r="T39" i="3" s="1"/>
  <c r="U21" i="4" s="1"/>
  <c r="P40" i="3"/>
  <c r="P39" i="3" s="1"/>
  <c r="N21" i="4" s="1"/>
  <c r="O21" i="4" s="1"/>
  <c r="L40" i="3"/>
  <c r="L39" i="3" s="1"/>
  <c r="F21" i="4" s="1"/>
  <c r="AG5" i="4"/>
  <c r="Z5" i="4"/>
  <c r="P5" i="4"/>
  <c r="G5" i="4"/>
  <c r="AG4" i="4"/>
  <c r="Z4" i="4"/>
  <c r="P4" i="4"/>
  <c r="G4" i="4"/>
  <c r="AG4" i="2"/>
  <c r="E9" i="2"/>
  <c r="E28" i="3" s="1" a="1"/>
  <c r="E28" i="3" s="1"/>
  <c r="T9" i="3"/>
  <c r="AG5" i="2"/>
  <c r="P5" i="2"/>
  <c r="P4" i="2"/>
  <c r="G4" i="2"/>
  <c r="Z5" i="2"/>
  <c r="Z4" i="2"/>
  <c r="G5" i="2"/>
  <c r="S9" i="3"/>
  <c r="S10" i="3"/>
  <c r="S41" i="3" s="1"/>
  <c r="S11" i="3"/>
  <c r="S42" i="3" s="1"/>
  <c r="S12" i="3"/>
  <c r="S43" i="3" s="1"/>
  <c r="S13" i="3"/>
  <c r="S44" i="3" s="1"/>
  <c r="S14" i="3"/>
  <c r="S45" i="3" s="1"/>
  <c r="S15" i="3"/>
  <c r="S46" i="3" s="1"/>
  <c r="S16" i="3"/>
  <c r="S47" i="3" s="1"/>
  <c r="S17" i="3"/>
  <c r="S48" i="3" s="1"/>
  <c r="S18" i="3"/>
  <c r="S49" i="3" s="1"/>
  <c r="S19" i="3"/>
  <c r="S50" i="3" s="1"/>
  <c r="S20" i="3"/>
  <c r="S51" i="3" s="1"/>
  <c r="S21" i="3"/>
  <c r="S52" i="3" s="1"/>
  <c r="S22" i="3"/>
  <c r="S23" i="3"/>
  <c r="S24" i="3"/>
  <c r="S25" i="3"/>
  <c r="S26" i="3"/>
  <c r="S27" i="3"/>
  <c r="S8" i="3"/>
  <c r="T25" i="3"/>
  <c r="T26" i="3" s="1"/>
  <c r="T27" i="3" s="1"/>
  <c r="T20" i="3"/>
  <c r="T21" i="3" s="1"/>
  <c r="T22" i="3" s="1"/>
  <c r="T15" i="3"/>
  <c r="T16" i="3" s="1"/>
  <c r="T17" i="3" s="1"/>
  <c r="U30" i="2" s="1"/>
  <c r="X30" i="2" s="1"/>
  <c r="T10" i="3"/>
  <c r="T11" i="3" s="1"/>
  <c r="T12" i="3" s="1"/>
  <c r="U25" i="2" s="1"/>
  <c r="X25" i="2" s="1"/>
  <c r="O9" i="3"/>
  <c r="O40" i="3" s="1"/>
  <c r="O10" i="3"/>
  <c r="O11" i="3"/>
  <c r="O42" i="3" s="1"/>
  <c r="O12" i="3"/>
  <c r="O13" i="3"/>
  <c r="O44" i="3" s="1"/>
  <c r="O14" i="3"/>
  <c r="O45" i="3" s="1"/>
  <c r="O15" i="3"/>
  <c r="O46" i="3" s="1"/>
  <c r="O16" i="3"/>
  <c r="O17" i="3"/>
  <c r="O48" i="3" s="1"/>
  <c r="O18" i="3"/>
  <c r="O49" i="3" s="1"/>
  <c r="O19" i="3"/>
  <c r="O50" i="3" s="1"/>
  <c r="O20" i="3"/>
  <c r="O51" i="3" s="1"/>
  <c r="O21" i="3"/>
  <c r="O52" i="3" s="1"/>
  <c r="O22" i="3"/>
  <c r="O53" i="3" s="1"/>
  <c r="O23" i="3"/>
  <c r="O54" i="3" s="1"/>
  <c r="O24" i="3"/>
  <c r="O55" i="3" s="1"/>
  <c r="O25" i="3"/>
  <c r="O56" i="3" s="1"/>
  <c r="O26" i="3"/>
  <c r="O57" i="3" s="1"/>
  <c r="O27" i="3"/>
  <c r="O58" i="3" s="1"/>
  <c r="O8" i="3"/>
  <c r="O39" i="3" s="1"/>
  <c r="P25" i="3"/>
  <c r="P26" i="3" s="1"/>
  <c r="P27" i="3" s="1"/>
  <c r="N40" i="2" s="1"/>
  <c r="O40" i="2" s="1"/>
  <c r="P20" i="3"/>
  <c r="P21" i="3" s="1"/>
  <c r="P22" i="3" s="1"/>
  <c r="N35" i="2" s="1"/>
  <c r="O35" i="2" s="1"/>
  <c r="P15" i="3"/>
  <c r="P16" i="3" s="1"/>
  <c r="P17" i="3" s="1"/>
  <c r="N30" i="2" s="1"/>
  <c r="O30" i="2" s="1"/>
  <c r="P10" i="3"/>
  <c r="P11" i="3" s="1"/>
  <c r="P12" i="3" s="1"/>
  <c r="N25" i="2" s="1"/>
  <c r="O25" i="2" s="1"/>
  <c r="P9" i="3"/>
  <c r="P8" i="3" s="1"/>
  <c r="N21" i="2" s="1"/>
  <c r="O21" i="2" s="1"/>
  <c r="L9" i="3"/>
  <c r="F22" i="2" s="1"/>
  <c r="G22" i="2" s="1"/>
  <c r="L25" i="3"/>
  <c r="F38" i="2" s="1"/>
  <c r="G38" i="2" s="1"/>
  <c r="L20" i="3"/>
  <c r="L21" i="3" s="1"/>
  <c r="L15" i="3"/>
  <c r="L16" i="3" s="1"/>
  <c r="L10" i="3"/>
  <c r="F23" i="2" s="1"/>
  <c r="G23" i="2" s="1"/>
  <c r="K27" i="3"/>
  <c r="K58" i="3" s="1"/>
  <c r="K26" i="3"/>
  <c r="K57" i="3" s="1"/>
  <c r="C25" i="3"/>
  <c r="C56" i="3" s="1"/>
  <c r="K25" i="3"/>
  <c r="K56" i="3" s="1"/>
  <c r="C24" i="3"/>
  <c r="K24" i="3"/>
  <c r="K55" i="3" s="1"/>
  <c r="C23" i="3"/>
  <c r="C54" i="3" s="1"/>
  <c r="K23" i="3"/>
  <c r="K54" i="3" s="1"/>
  <c r="C22" i="3"/>
  <c r="K22" i="3"/>
  <c r="C21" i="3"/>
  <c r="C52" i="3" s="1"/>
  <c r="K21" i="3"/>
  <c r="K52" i="3" s="1"/>
  <c r="C20" i="3"/>
  <c r="C51" i="3" s="1"/>
  <c r="K20" i="3"/>
  <c r="K51" i="3" s="1"/>
  <c r="C19" i="3"/>
  <c r="C50" i="3" s="1"/>
  <c r="K19" i="3"/>
  <c r="C18" i="3"/>
  <c r="C49" i="3" s="1"/>
  <c r="K18" i="3"/>
  <c r="K49" i="3" s="1"/>
  <c r="C17" i="3"/>
  <c r="C48" i="3" s="1"/>
  <c r="K17" i="3"/>
  <c r="C16" i="3"/>
  <c r="C47" i="3" s="1"/>
  <c r="K16" i="3"/>
  <c r="K47" i="3" s="1"/>
  <c r="C15" i="3"/>
  <c r="C46" i="3" s="1"/>
  <c r="K15" i="3"/>
  <c r="C14" i="3"/>
  <c r="K14" i="3"/>
  <c r="C13" i="3"/>
  <c r="K13" i="3"/>
  <c r="K44" i="3" s="1"/>
  <c r="C12" i="3"/>
  <c r="K12" i="3"/>
  <c r="K43" i="3" s="1"/>
  <c r="C11" i="3"/>
  <c r="K11" i="3"/>
  <c r="K42" i="3" s="1"/>
  <c r="C10" i="3"/>
  <c r="C41" i="3" s="1"/>
  <c r="K10" i="3"/>
  <c r="K41" i="3" s="1"/>
  <c r="C9" i="3"/>
  <c r="C40" i="3" s="1"/>
  <c r="K9" i="3"/>
  <c r="K40" i="3" s="1"/>
  <c r="C8" i="3"/>
  <c r="C39" i="3" s="1"/>
  <c r="K8" i="3"/>
  <c r="K39" i="3" s="1"/>
  <c r="C7" i="3"/>
  <c r="C38" i="3" s="1"/>
  <c r="C6" i="3"/>
  <c r="C37" i="3" s="1"/>
  <c r="U33" i="4" l="1"/>
  <c r="X33" i="4" s="1"/>
  <c r="U28" i="4"/>
  <c r="X28" i="4" s="1"/>
  <c r="F23" i="4"/>
  <c r="N33" i="4"/>
  <c r="O33" i="4" s="1"/>
  <c r="P42" i="3"/>
  <c r="P43" i="3" s="1"/>
  <c r="N25" i="4" s="1"/>
  <c r="O25" i="4" s="1"/>
  <c r="F28" i="4"/>
  <c r="U34" i="4"/>
  <c r="X34" i="4" s="1"/>
  <c r="U38" i="4"/>
  <c r="X38" i="4" s="1"/>
  <c r="U37" i="4"/>
  <c r="T47" i="3"/>
  <c r="U23" i="4"/>
  <c r="D39" i="3" s="1"/>
  <c r="E39" i="3" s="1"/>
  <c r="U24" i="4"/>
  <c r="X24" i="4" s="1"/>
  <c r="U27" i="4"/>
  <c r="U22" i="4"/>
  <c r="X22" i="4" s="1"/>
  <c r="N38" i="4"/>
  <c r="O38" i="4" s="1"/>
  <c r="N37" i="4"/>
  <c r="D51" i="3"/>
  <c r="E51" i="3" s="1"/>
  <c r="D52" i="3"/>
  <c r="E52" i="3" s="1"/>
  <c r="N34" i="4"/>
  <c r="O34" i="4" s="1"/>
  <c r="N28" i="4"/>
  <c r="N29" i="4"/>
  <c r="N22" i="4"/>
  <c r="O22" i="4" s="1"/>
  <c r="D37" i="3"/>
  <c r="E37" i="3" s="1"/>
  <c r="F38" i="4"/>
  <c r="F37" i="4"/>
  <c r="F29" i="4"/>
  <c r="F33" i="4"/>
  <c r="F34" i="4"/>
  <c r="G28" i="4"/>
  <c r="F24" i="4"/>
  <c r="F22" i="4"/>
  <c r="E11" i="2"/>
  <c r="AH18" i="2" s="1"/>
  <c r="E11" i="4"/>
  <c r="X35" i="4"/>
  <c r="P57" i="3"/>
  <c r="L57" i="3"/>
  <c r="O35" i="4"/>
  <c r="O28" i="4"/>
  <c r="O29" i="4"/>
  <c r="O30" i="4"/>
  <c r="X23" i="4"/>
  <c r="X25" i="4"/>
  <c r="G23" i="4"/>
  <c r="L50" i="3"/>
  <c r="T57" i="3"/>
  <c r="P50" i="3"/>
  <c r="L45" i="3"/>
  <c r="T50" i="3"/>
  <c r="P45" i="3"/>
  <c r="U33" i="2"/>
  <c r="X33" i="2" s="1"/>
  <c r="L8" i="3"/>
  <c r="G21" i="4" s="1"/>
  <c r="U39" i="2"/>
  <c r="X39" i="2" s="1"/>
  <c r="U38" i="2"/>
  <c r="X38" i="2" s="1"/>
  <c r="U40" i="2"/>
  <c r="X40" i="2" s="1"/>
  <c r="U29" i="2"/>
  <c r="X29" i="2" s="1"/>
  <c r="T19" i="3"/>
  <c r="U35" i="2"/>
  <c r="X35" i="2" s="1"/>
  <c r="U34" i="2"/>
  <c r="X34" i="2" s="1"/>
  <c r="U28" i="2"/>
  <c r="X28" i="2" s="1"/>
  <c r="T8" i="3"/>
  <c r="U24" i="2"/>
  <c r="X24" i="2" s="1"/>
  <c r="U23" i="2"/>
  <c r="X23" i="2" s="1"/>
  <c r="U22" i="2"/>
  <c r="X22" i="2" s="1"/>
  <c r="F28" i="2"/>
  <c r="G28" i="2" s="1"/>
  <c r="N23" i="2"/>
  <c r="O23" i="2" s="1"/>
  <c r="L11" i="3"/>
  <c r="N29" i="2"/>
  <c r="O29" i="2" s="1"/>
  <c r="P19" i="3"/>
  <c r="L17" i="3"/>
  <c r="G30" i="4" s="1"/>
  <c r="F29" i="2"/>
  <c r="G29" i="2" s="1"/>
  <c r="L22" i="3"/>
  <c r="G35" i="4" s="1"/>
  <c r="F34" i="2"/>
  <c r="G34" i="2" s="1"/>
  <c r="L14" i="3"/>
  <c r="L19" i="3"/>
  <c r="L24" i="3"/>
  <c r="N22" i="2"/>
  <c r="O22" i="2" s="1"/>
  <c r="N28" i="2"/>
  <c r="O28" i="2" s="1"/>
  <c r="N34" i="2"/>
  <c r="O34" i="2" s="1"/>
  <c r="F33" i="2"/>
  <c r="G33" i="2" s="1"/>
  <c r="N33" i="2"/>
  <c r="O33" i="2" s="1"/>
  <c r="N39" i="2"/>
  <c r="O39" i="2" s="1"/>
  <c r="L26" i="3"/>
  <c r="N24" i="2"/>
  <c r="O24" i="2" s="1"/>
  <c r="N38" i="2"/>
  <c r="O38" i="2" s="1"/>
  <c r="T14" i="3"/>
  <c r="T24" i="3"/>
  <c r="P14" i="3"/>
  <c r="P24" i="3"/>
  <c r="E12" i="2"/>
  <c r="D38" i="3" l="1"/>
  <c r="E38" i="3" s="1"/>
  <c r="D41" i="3"/>
  <c r="E41" i="3" s="1"/>
  <c r="N24" i="4"/>
  <c r="O24" i="4" s="1"/>
  <c r="D44" i="3"/>
  <c r="E44" i="3" s="1"/>
  <c r="G24" i="4"/>
  <c r="T58" i="3"/>
  <c r="U40" i="4" s="1"/>
  <c r="X40" i="4" s="1"/>
  <c r="U39" i="4"/>
  <c r="X39" i="4" s="1"/>
  <c r="X37" i="4"/>
  <c r="X27" i="4"/>
  <c r="T49" i="3"/>
  <c r="U31" i="4" s="1"/>
  <c r="U32" i="4"/>
  <c r="X32" i="4" s="1"/>
  <c r="T48" i="3"/>
  <c r="U30" i="4" s="1"/>
  <c r="U29" i="4"/>
  <c r="X29" i="4" s="1"/>
  <c r="P58" i="3"/>
  <c r="N40" i="4" s="1"/>
  <c r="O40" i="4" s="1"/>
  <c r="N39" i="4"/>
  <c r="O39" i="4" s="1"/>
  <c r="O37" i="4"/>
  <c r="D53" i="3"/>
  <c r="E53" i="3" s="1"/>
  <c r="P49" i="3"/>
  <c r="N31" i="4" s="1"/>
  <c r="N32" i="4"/>
  <c r="O32" i="4"/>
  <c r="P44" i="3"/>
  <c r="N26" i="4" s="1"/>
  <c r="N27" i="4"/>
  <c r="O27" i="4" s="1"/>
  <c r="L58" i="3"/>
  <c r="F40" i="4" s="1"/>
  <c r="F39" i="4"/>
  <c r="G37" i="4"/>
  <c r="D54" i="3"/>
  <c r="E54" i="3" s="1"/>
  <c r="G38" i="4"/>
  <c r="G34" i="4"/>
  <c r="D50" i="3"/>
  <c r="E50" i="3" s="1"/>
  <c r="D49" i="3"/>
  <c r="E49" i="3" s="1"/>
  <c r="AE29" i="4" s="1"/>
  <c r="G29" i="4"/>
  <c r="G33" i="4"/>
  <c r="L49" i="3"/>
  <c r="F31" i="4" s="1"/>
  <c r="F32" i="4"/>
  <c r="G32" i="4" s="1"/>
  <c r="L44" i="3"/>
  <c r="F26" i="4" s="1"/>
  <c r="F27" i="4"/>
  <c r="G22" i="4"/>
  <c r="AH18" i="4"/>
  <c r="AE21" i="4"/>
  <c r="AH26" i="4" s="1"/>
  <c r="P10" i="2"/>
  <c r="P12" i="2" s="1"/>
  <c r="P10" i="4"/>
  <c r="P12" i="4" s="1"/>
  <c r="T18" i="3"/>
  <c r="U21" i="2"/>
  <c r="X21" i="2" s="1"/>
  <c r="X21" i="4"/>
  <c r="D8" i="3"/>
  <c r="E8" i="3" s="1"/>
  <c r="U32" i="2"/>
  <c r="X32" i="2" s="1"/>
  <c r="T23" i="3"/>
  <c r="X36" i="4" s="1"/>
  <c r="U37" i="2"/>
  <c r="X37" i="2" s="1"/>
  <c r="D7" i="3"/>
  <c r="E7" i="3" s="1"/>
  <c r="T13" i="3"/>
  <c r="X26" i="4" s="1"/>
  <c r="U27" i="2"/>
  <c r="X27" i="2" s="1"/>
  <c r="P18" i="3"/>
  <c r="F35" i="2"/>
  <c r="G35" i="2" s="1"/>
  <c r="F30" i="2"/>
  <c r="G30" i="2" s="1"/>
  <c r="F21" i="2"/>
  <c r="N32" i="2"/>
  <c r="O32" i="2" s="1"/>
  <c r="D14" i="3"/>
  <c r="E14" i="3" s="1"/>
  <c r="F24" i="2"/>
  <c r="G24" i="2" s="1"/>
  <c r="L12" i="3"/>
  <c r="G25" i="4" s="1"/>
  <c r="D23" i="3"/>
  <c r="E23" i="3" s="1"/>
  <c r="F39" i="2"/>
  <c r="G39" i="2" s="1"/>
  <c r="L27" i="3"/>
  <c r="F32" i="2"/>
  <c r="L18" i="3"/>
  <c r="D13" i="3"/>
  <c r="E13" i="3" s="1"/>
  <c r="D18" i="3"/>
  <c r="E18" i="3" s="1"/>
  <c r="F37" i="2"/>
  <c r="G37" i="2" s="1"/>
  <c r="L23" i="3"/>
  <c r="G36" i="4" s="1"/>
  <c r="P23" i="3"/>
  <c r="O36" i="4" s="1"/>
  <c r="N37" i="2"/>
  <c r="O37" i="2" s="1"/>
  <c r="F27" i="2"/>
  <c r="G27" i="2" s="1"/>
  <c r="L13" i="3"/>
  <c r="P13" i="3"/>
  <c r="N27" i="2"/>
  <c r="O27" i="2" s="1"/>
  <c r="D19" i="3"/>
  <c r="E19" i="3" s="1"/>
  <c r="D43" i="3" l="1"/>
  <c r="E43" i="3" s="1"/>
  <c r="D6" i="3"/>
  <c r="E6" i="3" s="1"/>
  <c r="D42" i="3"/>
  <c r="E42" i="3" s="1"/>
  <c r="D40" i="3"/>
  <c r="E40" i="3" s="1"/>
  <c r="G40" i="4"/>
  <c r="AE37" i="4"/>
  <c r="X30" i="4"/>
  <c r="D46" i="3"/>
  <c r="E46" i="3" s="1"/>
  <c r="X31" i="4"/>
  <c r="D45" i="3"/>
  <c r="E45" i="3" s="1"/>
  <c r="D55" i="3"/>
  <c r="E55" i="3" s="1"/>
  <c r="D56" i="3"/>
  <c r="E56" i="3" s="1"/>
  <c r="O31" i="4"/>
  <c r="D47" i="3"/>
  <c r="E47" i="3" s="1"/>
  <c r="O26" i="4"/>
  <c r="G39" i="4"/>
  <c r="G31" i="4"/>
  <c r="D48" i="3"/>
  <c r="E48" i="3" s="1"/>
  <c r="Y10" i="4"/>
  <c r="Y12" i="4" s="1"/>
  <c r="G26" i="4"/>
  <c r="G27" i="4"/>
  <c r="AH24" i="4"/>
  <c r="AH22" i="4"/>
  <c r="AH23" i="4"/>
  <c r="AH25" i="4"/>
  <c r="AH21" i="4"/>
  <c r="U31" i="2"/>
  <c r="X31" i="2" s="1"/>
  <c r="G32" i="2"/>
  <c r="Y10" i="2"/>
  <c r="Y12" i="2" s="1"/>
  <c r="D20" i="3"/>
  <c r="G21" i="2"/>
  <c r="U36" i="2"/>
  <c r="X36" i="2" s="1"/>
  <c r="U26" i="2"/>
  <c r="X26" i="2" s="1"/>
  <c r="N36" i="2"/>
  <c r="O36" i="2" s="1"/>
  <c r="N31" i="2"/>
  <c r="O31" i="2" s="1"/>
  <c r="N26" i="2"/>
  <c r="O26" i="2" s="1"/>
  <c r="F40" i="2"/>
  <c r="F36" i="2"/>
  <c r="F31" i="2"/>
  <c r="G31" i="2" s="1"/>
  <c r="D15" i="3"/>
  <c r="E15" i="3" s="1"/>
  <c r="F25" i="2"/>
  <c r="F26" i="2"/>
  <c r="D9" i="3"/>
  <c r="E9" i="3" s="1"/>
  <c r="D12" i="3"/>
  <c r="E12" i="3" s="1"/>
  <c r="D17" i="3"/>
  <c r="E17" i="3" s="1"/>
  <c r="D22" i="3"/>
  <c r="E22" i="3" s="1"/>
  <c r="D24" i="3"/>
  <c r="E24" i="3" s="1"/>
  <c r="AE10" i="4" l="1"/>
  <c r="AE10" i="2"/>
  <c r="G36" i="2"/>
  <c r="E20" i="3"/>
  <c r="G25" i="2"/>
  <c r="AE21" i="2"/>
  <c r="D11" i="3"/>
  <c r="E11" i="3" s="1"/>
  <c r="G26" i="2"/>
  <c r="D25" i="3"/>
  <c r="G40" i="2"/>
  <c r="D10" i="3"/>
  <c r="D21" i="3"/>
  <c r="E21" i="3" s="1"/>
  <c r="D16" i="3"/>
  <c r="E16" i="3" s="1"/>
  <c r="AH42" i="4" l="1"/>
  <c r="AH38" i="4"/>
  <c r="AH41" i="4"/>
  <c r="AH40" i="4"/>
  <c r="AH37" i="4"/>
  <c r="AH39" i="4"/>
  <c r="AH33" i="4"/>
  <c r="AH34" i="4"/>
  <c r="AH30" i="4"/>
  <c r="AH32" i="4"/>
  <c r="AH29" i="4"/>
  <c r="AH31" i="4"/>
  <c r="E10" i="3"/>
  <c r="AE29" i="2" s="1"/>
  <c r="AE37" i="2"/>
  <c r="AH42" i="2" s="1"/>
  <c r="E25" i="3"/>
  <c r="AH25" i="2"/>
  <c r="AH23" i="2"/>
  <c r="AH26" i="2"/>
  <c r="AH21" i="2"/>
  <c r="AH22" i="2"/>
  <c r="AH24" i="2"/>
  <c r="AB53" i="4" l="1"/>
  <c r="AH41" i="2"/>
  <c r="AH37" i="2"/>
  <c r="AH38" i="2"/>
  <c r="AH40" i="2"/>
  <c r="AH39" i="2"/>
  <c r="AH30" i="2"/>
  <c r="AH31" i="2"/>
  <c r="AH33" i="2"/>
  <c r="AH34" i="2"/>
  <c r="AH32" i="2"/>
  <c r="AH29" i="2"/>
  <c r="AB5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<sst xmlns="http://schemas.openxmlformats.org/spreadsheetml/2006/main" count="305" uniqueCount="92">
  <si>
    <t xml:space="preserve">Outil détermination prix de vente - Enchère Électronique </t>
  </si>
  <si>
    <t xml:space="preserve">Nbr de veaux à vendre </t>
  </si>
  <si>
    <t>poids moyen lors de la pesée</t>
  </si>
  <si>
    <t xml:space="preserve">gain de poids journalier </t>
  </si>
  <si>
    <t>601-700</t>
  </si>
  <si>
    <t>701-800</t>
  </si>
  <si>
    <t>801-900</t>
  </si>
  <si>
    <t xml:space="preserve">QUÉBEC </t>
  </si>
  <si>
    <t>poids (lb)</t>
  </si>
  <si>
    <t xml:space="preserve">ONTARIO </t>
  </si>
  <si>
    <t>501-600</t>
  </si>
  <si>
    <t>poids veaux + petit</t>
  </si>
  <si>
    <t xml:space="preserve">poids veaux + gros </t>
  </si>
  <si>
    <t>501-520</t>
  </si>
  <si>
    <t>521-540</t>
  </si>
  <si>
    <t>541-560</t>
  </si>
  <si>
    <t>561-580</t>
  </si>
  <si>
    <t>581-600</t>
  </si>
  <si>
    <t>601-620</t>
  </si>
  <si>
    <t>621-640</t>
  </si>
  <si>
    <t>641-660</t>
  </si>
  <si>
    <t>661-680</t>
  </si>
  <si>
    <t>681-700</t>
  </si>
  <si>
    <t>701-720</t>
  </si>
  <si>
    <t>721-740</t>
  </si>
  <si>
    <t>741-760</t>
  </si>
  <si>
    <t>761-780</t>
  </si>
  <si>
    <t>781-800</t>
  </si>
  <si>
    <t>801-820</t>
  </si>
  <si>
    <t>821-840</t>
  </si>
  <si>
    <t>841-860</t>
  </si>
  <si>
    <t>861-880</t>
  </si>
  <si>
    <t>881-900</t>
  </si>
  <si>
    <t>slide (20lb)</t>
  </si>
  <si>
    <t>prix la meilleure encan</t>
  </si>
  <si>
    <t xml:space="preserve">MON PRIX (écrire son prix que l'on a choisi): </t>
  </si>
  <si>
    <t>VEAUX MÂLES-Outil détermination prix de vente - Enchère Électronique - VEAUX MÂLES</t>
  </si>
  <si>
    <t>Date de la pesée (AAAA-MM-JJ)</t>
  </si>
  <si>
    <t>date de la vente (AAAA-MM-JJ)</t>
  </si>
  <si>
    <t>date du chargement (AAAA-MM-JJ)</t>
  </si>
  <si>
    <t>prix cash bourse de Chicago</t>
  </si>
  <si>
    <t>Contrats à terme - Group CME - Veaux d'embouche</t>
  </si>
  <si>
    <t>GRAPHIQUE ET CONTRAT À LA BOURSE:</t>
  </si>
  <si>
    <t xml:space="preserve">OPTION 1 </t>
  </si>
  <si>
    <r>
      <t xml:space="preserve"> moyenne prix </t>
    </r>
    <r>
      <rPr>
        <b/>
        <sz val="11"/>
        <color theme="1"/>
        <rFont val="Aptos Narrow"/>
        <family val="2"/>
        <scheme val="minor"/>
      </rPr>
      <t xml:space="preserve"> (Québec/Ontario/Ouest)</t>
    </r>
  </si>
  <si>
    <t>Sous-options 1</t>
  </si>
  <si>
    <t>OPTION 2</t>
  </si>
  <si>
    <t>Sous-options 2</t>
  </si>
  <si>
    <r>
      <t xml:space="preserve"> moyenne prix (</t>
    </r>
    <r>
      <rPr>
        <b/>
        <sz val="11"/>
        <color theme="1"/>
        <rFont val="Aptos Narrow"/>
        <family val="2"/>
        <scheme val="minor"/>
      </rPr>
      <t>2 meilleurs encans/territoires</t>
    </r>
    <r>
      <rPr>
        <sz val="11"/>
        <color theme="1"/>
        <rFont val="Aptos Narrow"/>
        <family val="2"/>
        <scheme val="minor"/>
      </rPr>
      <t>)</t>
    </r>
  </si>
  <si>
    <t xml:space="preserve">OPTION 3 </t>
  </si>
  <si>
    <t>Sous-options 3</t>
  </si>
  <si>
    <t>MAX encan</t>
  </si>
  <si>
    <t>2e meilleur encan</t>
  </si>
  <si>
    <t>Enchère électronique - À VENIR</t>
  </si>
  <si>
    <t>Enchère électronique - RÉSULTATS</t>
  </si>
  <si>
    <t>$/tête</t>
  </si>
  <si>
    <t>Résultats</t>
  </si>
  <si>
    <t>calculateur des options de résultats</t>
  </si>
  <si>
    <t>résultats d'encan</t>
  </si>
  <si>
    <t>(doit être rentré manuellement</t>
  </si>
  <si>
    <t>ONTARIO</t>
  </si>
  <si>
    <t>QUEBEC</t>
  </si>
  <si>
    <r>
      <rPr>
        <b/>
        <sz val="14"/>
        <color theme="1"/>
        <rFont val="Aptos Narrow"/>
        <family val="2"/>
        <scheme val="minor"/>
      </rPr>
      <t>valeur positives +++</t>
    </r>
    <r>
      <rPr>
        <sz val="11"/>
        <color theme="1"/>
        <rFont val="Aptos Narrow"/>
        <family val="2"/>
        <scheme val="minor"/>
      </rPr>
      <t>: Veaux propres, castrés, vaccinés, couleur uniforme, faible équart de poids au chargement, gros groupe, sevré 45 jours et plus, début de lot. Belles photos.</t>
    </r>
  </si>
  <si>
    <r>
      <rPr>
        <b/>
        <sz val="14"/>
        <color theme="1"/>
        <rFont val="Aptos Narrow"/>
        <family val="2"/>
        <scheme val="minor"/>
      </rPr>
      <t xml:space="preserve">valeur négatives --- </t>
    </r>
    <r>
      <rPr>
        <sz val="11"/>
        <color theme="1"/>
        <rFont val="Aptos Narrow"/>
        <family val="2"/>
        <scheme val="minor"/>
      </rPr>
      <t>: Veaux sales, pas ou mal castrés, pas vaccinées, Plusieurs couleurs différentes, grand équart de poids au chargement, petit groupe, veaux sous la mère, fin de lot. Photos de faible qualité.</t>
    </r>
  </si>
  <si>
    <r>
      <t xml:space="preserve">ÉCRIRE UNIQUEMENT DANS LES SECTIONS </t>
    </r>
    <r>
      <rPr>
        <b/>
        <sz val="18"/>
        <color rgb="FFFFC000"/>
        <rFont val="Aptos Narrow"/>
        <family val="2"/>
        <scheme val="minor"/>
      </rPr>
      <t>JAUNE</t>
    </r>
  </si>
  <si>
    <t>Mâles</t>
  </si>
  <si>
    <t>Vos options de prix</t>
  </si>
  <si>
    <t xml:space="preserve">différence: </t>
  </si>
  <si>
    <t>calculateur encan</t>
  </si>
  <si>
    <t>poids réel (chez acheteur)</t>
  </si>
  <si>
    <t>prix enchère électronique:</t>
  </si>
  <si>
    <t>prix encan spécialisé:</t>
  </si>
  <si>
    <t>Shrink %:</t>
  </si>
  <si>
    <t>% shrink négocié</t>
  </si>
  <si>
    <t>coût de transport/tête:</t>
  </si>
  <si>
    <t>frais de comisssion encan spécialisé:</t>
  </si>
  <si>
    <t>frais de comission enchère E:</t>
  </si>
  <si>
    <t>prix FINAL enchère électronique:</t>
  </si>
  <si>
    <t>Prix FINAL encan spécialisé:</t>
  </si>
  <si>
    <t xml:space="preserve"> RÉSULTATS enchère électronique </t>
  </si>
  <si>
    <t>RÉSULTATS encan spécialisé</t>
  </si>
  <si>
    <t>prix moyen ($/lb)</t>
  </si>
  <si>
    <t xml:space="preserve">écart de poids au chargement </t>
  </si>
  <si>
    <t>ÉTAPE NO.2:</t>
  </si>
  <si>
    <t>ÉTAPE NO.1:</t>
  </si>
  <si>
    <t>VEAUX FEMELLES-Outil détermination prix de vente - Enchère Électronique - VEAUX FEMELLES</t>
  </si>
  <si>
    <t>automatisation des states - MÂLES MÂLES</t>
  </si>
  <si>
    <t>ALBERTA</t>
  </si>
  <si>
    <t>automatisation des states - FEMELLES FEMELLES</t>
  </si>
  <si>
    <t xml:space="preserve"> </t>
  </si>
  <si>
    <t>Mise en garde – Responsabilité de l’utilisateur
L’outil de détermination des prix de vente des veaux d’embouche est offert à titre informatif uniquement. Il vise à soutenir les entreprises dans leurs réflexions commerciales, mais ne constitue en aucun cas une recommandation, une garantie de prix, ni un conseil financier ou juridique.
Chaque entreprise demeure entièrement responsable des décisions d’affaires qu’elle prend, y compris des stratégies de mise en marché et des prix demandés lors des enchères électroniques. L’utilisateur est invité à exercer son jugement professionnel et à consulter, au besoin, des spécialistes qualifiés avant de prendre toute décision fondée sur les données ou résultats générés par cet outil.
En utilisant cet outil, l’entreprise reconnaît qu’elle agit de façon autonome et assume l'entière responsabilité des risques associés à ses choix commerciaux.                                                                                                                                                                                                                                                                                                                                          Cet outil a été créé par Justine Beaulieu Gagné,agr pour les Producteurs Bovins du Québec.</t>
  </si>
  <si>
    <t>semaine du 23 mars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</si>
</sst>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quot; veaux &quot;"/>
    <numFmt numFmtId="165" formatCode="#&quot; lb &quot;"/>
    <numFmt numFmtId="166" formatCode="#.00&quot; lb &quot;"/>
    <numFmt numFmtId="167" formatCode="#.00&quot; $/lb &quot;"/>
    <numFmt numFmtId="168" formatCode="#0.00&quot; + &quot;"/>
    <numFmt numFmtId="169" formatCode="#0.00&quot; - &quot;"/>
    <numFmt numFmtId="170" formatCode="#0.00&quot; $/lb &quot;"/>
    <numFmt numFmtId="171" formatCode="#.00&quot; lb/jour &quot;"/>
    <numFmt numFmtId="172" formatCode="#,##0\ &quot;$&quot;"/>
    <numFmt numFmtId="173" formatCode="[$-C0C]d\ mmmm\,\ yyyy;@"/>
    <numFmt numFmtId="174" formatCode="[$-F800]dddd\,\ mmmm\ dd\,\ yyyy"/>
    <numFmt numFmtId="175" formatCode="#0.00&quot; $/tête &quot;"/>
  </numFmts>
  <fonts count="17" x14ac:knownFonts="1">
    <font>
      <sz val="11"/>
      <color theme="1"/>
      <name val="Aptos Narrow"/>
      <family val="2"/>
      <scheme val="minor"/>
    </font>
    <font>
      <b/>
      <sz val="18"/>
      <color theme="1"/>
      <name val="Aptos Narrow"/>
      <family val="2"/>
      <scheme val="minor"/>
    </font>
    <font>
      <sz val="18"/>
      <color theme="1"/>
      <name val="Aptos Narrow"/>
      <family val="2"/>
      <scheme val="minor"/>
    </font>
    <font>
      <sz val="11"/>
      <color theme="0" tint="-0.34998626667073579"/>
      <name val="Aptos Narrow"/>
      <family val="2"/>
      <scheme val="minor"/>
    </font>
    <font>
      <b/>
      <sz val="11"/>
      <color theme="1"/>
      <name val="Aptos Narrow"/>
      <family val="2"/>
      <scheme val="minor"/>
    </font>
    <font>
      <sz val="11"/>
      <name val="Aptos Narrow"/>
      <family val="2"/>
      <scheme val="minor"/>
    </font>
    <font>
      <u/>
      <sz val="11"/>
      <color theme="10"/>
      <name val="Aptos Narrow"/>
      <family val="2"/>
      <scheme val="minor"/>
    </font>
    <font>
      <sz val="11"/>
      <color theme="0"/>
      <name val="Aptos Narrow"/>
      <family val="2"/>
      <scheme val="minor"/>
    </font>
    <font>
      <b/>
      <sz val="14"/>
      <color theme="1"/>
      <name val="Aptos Narrow"/>
      <family val="2"/>
      <scheme val="minor"/>
    </font>
    <font>
      <b/>
      <sz val="20"/>
      <color theme="1"/>
      <name val="Aptos Narrow"/>
      <family val="2"/>
      <scheme val="minor"/>
    </font>
    <font>
      <b/>
      <sz val="12"/>
      <color theme="1"/>
      <name val="Aptos Narrow"/>
      <family val="2"/>
      <scheme val="minor"/>
    </font>
    <font>
      <b/>
      <sz val="18"/>
      <color rgb="FFFFC000"/>
      <name val="Aptos Narrow"/>
      <family val="2"/>
      <scheme val="minor"/>
    </font>
    <font>
      <sz val="11"/>
      <name val="Segoe UI Emoji"/>
      <family val="2"/>
    </font>
    <font>
      <b/>
      <sz val="28"/>
      <color theme="1"/>
      <name val="Aptos Narrow"/>
      <family val="2"/>
      <scheme val="minor"/>
    </font>
    <font>
      <b/>
      <u/>
      <sz val="11"/>
      <color theme="10"/>
      <name val="Aptos Narrow"/>
      <family val="2"/>
      <scheme val="minor"/>
    </font>
    <font>
      <b/>
      <sz val="11"/>
      <name val="Aptos Narrow"/>
      <family val="2"/>
      <scheme val="minor"/>
    </font>
    <font>
      <u/>
      <sz val="11"/>
      <name val="Aptos Narrow"/>
      <family val="2"/>
      <scheme val="minor"/>
    </font>
  </fonts>
  <fills count="8">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0"/>
        <bgColor indexed="64"/>
      </patternFill>
    </fill>
    <fill>
      <patternFill patternType="solid">
        <fgColor rgb="FFFFFF75"/>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s>
  <cellStyleXfs count="2">
    <xf numFmtId="0" fontId="0" fillId="0" borderId="0"/>
    <xf numFmtId="0" fontId="6" fillId="0" borderId="0" applyNumberFormat="0" applyFill="0" applyBorder="0" applyAlignment="0" applyProtection="0"/>
  </cellStyleXfs>
  <cellXfs count="361">
    <xf numFmtId="0" fontId="0" fillId="0" borderId="0" xfId="0"/>
    <xf numFmtId="0" fontId="1" fillId="0" borderId="0" xfId="0" applyFont="1"/>
    <xf numFmtId="0" fontId="2" fillId="0" borderId="0" xfId="0" applyFont="1" applyAlignment="1">
      <alignment vertical="center"/>
    </xf>
    <xf numFmtId="2" fontId="0" fillId="0" borderId="0" xfId="0" applyNumberFormat="1"/>
    <xf numFmtId="0" fontId="0" fillId="6" borderId="2" xfId="0" applyFill="1" applyBorder="1" applyProtection="1">
      <protection hidden="1"/>
    </xf>
    <xf numFmtId="2" fontId="0" fillId="0" borderId="1" xfId="0" applyNumberFormat="1" applyBorder="1" applyAlignment="1" applyProtection="1">
      <alignment horizontal="center" vertical="center" wrapText="1"/>
      <protection hidden="1"/>
    </xf>
    <xf numFmtId="2" fontId="0" fillId="0" borderId="1" xfId="0" applyNumberFormat="1" applyBorder="1" applyAlignment="1" applyProtection="1">
      <alignment horizontal="center"/>
      <protection hidden="1"/>
    </xf>
    <xf numFmtId="2" fontId="0" fillId="2" borderId="1" xfId="0" applyNumberFormat="1" applyFill="1" applyBorder="1" applyAlignment="1" applyProtection="1">
      <alignment horizontal="center" vertical="center"/>
      <protection hidden="1"/>
    </xf>
    <xf numFmtId="0" fontId="0" fillId="6" borderId="0" xfId="0" applyFill="1" applyProtection="1">
      <protection hidden="1"/>
    </xf>
    <xf numFmtId="0" fontId="0" fillId="0" borderId="0" xfId="0" applyProtection="1">
      <protection hidden="1"/>
    </xf>
    <xf numFmtId="0" fontId="0" fillId="6" borderId="0" xfId="0" applyFill="1" applyAlignment="1" applyProtection="1">
      <alignment horizontal="center" vertical="center"/>
      <protection hidden="1"/>
    </xf>
    <xf numFmtId="0" fontId="0" fillId="6" borderId="34" xfId="0" applyFill="1" applyBorder="1" applyProtection="1">
      <protection hidden="1"/>
    </xf>
    <xf numFmtId="0" fontId="0" fillId="6" borderId="3" xfId="0" applyFill="1" applyBorder="1" applyProtection="1">
      <protection hidden="1"/>
    </xf>
    <xf numFmtId="0" fontId="0" fillId="6" borderId="35" xfId="0" applyFill="1" applyBorder="1" applyProtection="1">
      <protection hidden="1"/>
    </xf>
    <xf numFmtId="0" fontId="0" fillId="6" borderId="36" xfId="0" applyFill="1" applyBorder="1" applyProtection="1">
      <protection hidden="1"/>
    </xf>
    <xf numFmtId="0" fontId="0" fillId="6" borderId="5" xfId="0" applyFill="1" applyBorder="1" applyProtection="1">
      <protection hidden="1"/>
    </xf>
    <xf numFmtId="0" fontId="0" fillId="6" borderId="6" xfId="0" applyFill="1" applyBorder="1" applyProtection="1">
      <protection hidden="1"/>
    </xf>
    <xf numFmtId="10" fontId="0" fillId="6" borderId="0" xfId="0" applyNumberFormat="1" applyFill="1" applyProtection="1">
      <protection hidden="1"/>
    </xf>
    <xf numFmtId="0" fontId="0" fillId="6" borderId="0" xfId="0" applyFill="1" applyAlignment="1" applyProtection="1">
      <alignment horizontal="center" vertical="center" wrapText="1"/>
      <protection hidden="1"/>
    </xf>
    <xf numFmtId="170" fontId="0" fillId="6" borderId="0" xfId="0" applyNumberFormat="1" applyFill="1" applyProtection="1">
      <protection hidden="1"/>
    </xf>
    <xf numFmtId="167" fontId="0" fillId="6" borderId="0" xfId="0" applyNumberFormat="1" applyFill="1" applyAlignment="1" applyProtection="1">
      <alignment horizontal="center" vertical="center" wrapText="1"/>
      <protection hidden="1"/>
    </xf>
    <xf numFmtId="169" fontId="0" fillId="6" borderId="0" xfId="0" applyNumberFormat="1" applyFill="1" applyProtection="1">
      <protection hidden="1"/>
    </xf>
    <xf numFmtId="2" fontId="0" fillId="6" borderId="0" xfId="0" applyNumberFormat="1" applyFill="1" applyProtection="1">
      <protection hidden="1"/>
    </xf>
    <xf numFmtId="170" fontId="7" fillId="6" borderId="0" xfId="0" applyNumberFormat="1" applyFont="1" applyFill="1" applyProtection="1">
      <protection hidden="1"/>
    </xf>
    <xf numFmtId="0" fontId="0" fillId="6" borderId="0" xfId="0" applyFill="1" applyAlignment="1" applyProtection="1">
      <alignment horizontal="left" wrapText="1"/>
      <protection hidden="1"/>
    </xf>
    <xf numFmtId="15" fontId="4" fillId="6" borderId="0" xfId="0" applyNumberFormat="1" applyFont="1" applyFill="1" applyAlignment="1" applyProtection="1">
      <alignment horizontal="center"/>
      <protection hidden="1"/>
    </xf>
    <xf numFmtId="0" fontId="9" fillId="6" borderId="19" xfId="0" applyFont="1" applyFill="1" applyBorder="1" applyAlignment="1" applyProtection="1">
      <alignment wrapText="1"/>
      <protection hidden="1"/>
    </xf>
    <xf numFmtId="0" fontId="0" fillId="7" borderId="4" xfId="0" applyFill="1" applyBorder="1" applyProtection="1">
      <protection hidden="1"/>
    </xf>
    <xf numFmtId="0" fontId="0" fillId="7" borderId="6" xfId="0" applyFill="1" applyBorder="1" applyProtection="1">
      <protection hidden="1"/>
    </xf>
    <xf numFmtId="0" fontId="0" fillId="7" borderId="0" xfId="0" applyFill="1" applyProtection="1">
      <protection hidden="1"/>
    </xf>
    <xf numFmtId="0" fontId="0" fillId="7" borderId="5" xfId="0" applyFill="1" applyBorder="1" applyProtection="1">
      <protection hidden="1"/>
    </xf>
    <xf numFmtId="0" fontId="0" fillId="5" borderId="0" xfId="0" applyFill="1" applyProtection="1">
      <protection hidden="1"/>
    </xf>
    <xf numFmtId="0" fontId="0" fillId="6" borderId="0" xfId="0" applyFill="1" applyAlignment="1" applyProtection="1">
      <alignment horizontal="left"/>
      <protection hidden="1"/>
    </xf>
    <xf numFmtId="0" fontId="0" fillId="6" borderId="0" xfId="0" applyFill="1" applyAlignment="1" applyProtection="1">
      <alignment vertical="top" wrapText="1"/>
      <protection hidden="1"/>
    </xf>
    <xf numFmtId="0" fontId="0" fillId="6" borderId="4" xfId="0" applyFill="1" applyBorder="1" applyProtection="1">
      <protection hidden="1"/>
    </xf>
    <xf numFmtId="0" fontId="0" fillId="6" borderId="4" xfId="0" applyFill="1" applyBorder="1" applyAlignment="1" applyProtection="1">
      <alignment wrapText="1"/>
      <protection hidden="1"/>
    </xf>
    <xf numFmtId="0" fontId="9" fillId="6" borderId="0" xfId="0" applyFont="1" applyFill="1" applyAlignment="1" applyProtection="1">
      <alignment horizontal="center" wrapText="1"/>
      <protection hidden="1"/>
    </xf>
    <xf numFmtId="2" fontId="0" fillId="2" borderId="27" xfId="0" applyNumberFormat="1" applyFill="1" applyBorder="1" applyAlignment="1" applyProtection="1">
      <alignment horizontal="center"/>
      <protection hidden="1"/>
    </xf>
    <xf numFmtId="167" fontId="0" fillId="6" borderId="0" xfId="0" applyNumberFormat="1" applyFill="1" applyProtection="1">
      <protection hidden="1"/>
    </xf>
    <xf numFmtId="2" fontId="0" fillId="0" borderId="0" xfId="0" applyNumberFormat="1" applyProtection="1">
      <protection hidden="1"/>
    </xf>
    <xf numFmtId="0" fontId="0" fillId="2" borderId="0" xfId="0" applyFill="1" applyProtection="1">
      <protection hidden="1"/>
    </xf>
    <xf numFmtId="0" fontId="0" fillId="2" borderId="0" xfId="0" applyFill="1" applyAlignment="1" applyProtection="1">
      <alignment horizontal="right"/>
      <protection hidden="1"/>
    </xf>
    <xf numFmtId="2" fontId="0" fillId="2" borderId="0" xfId="0" applyNumberFormat="1" applyFill="1" applyProtection="1">
      <protection hidden="1"/>
    </xf>
    <xf numFmtId="0" fontId="0" fillId="5" borderId="0" xfId="0" applyFill="1" applyAlignment="1" applyProtection="1">
      <alignment wrapText="1"/>
      <protection hidden="1"/>
    </xf>
    <xf numFmtId="2" fontId="0" fillId="2" borderId="23" xfId="0" applyNumberFormat="1" applyFill="1" applyBorder="1" applyAlignment="1" applyProtection="1">
      <alignment horizontal="center"/>
      <protection hidden="1"/>
    </xf>
    <xf numFmtId="2" fontId="0" fillId="2" borderId="14" xfId="0" applyNumberFormat="1" applyFill="1" applyBorder="1" applyAlignment="1" applyProtection="1">
      <alignment horizontal="center"/>
      <protection hidden="1"/>
    </xf>
    <xf numFmtId="2" fontId="0" fillId="0" borderId="23" xfId="0" applyNumberFormat="1" applyBorder="1" applyAlignment="1" applyProtection="1">
      <alignment horizontal="center"/>
      <protection hidden="1"/>
    </xf>
    <xf numFmtId="2" fontId="0" fillId="2" borderId="23" xfId="0" applyNumberFormat="1" applyFill="1" applyBorder="1" applyAlignment="1" applyProtection="1">
      <alignment horizontal="center" vertical="center"/>
      <protection hidden="1"/>
    </xf>
    <xf numFmtId="2" fontId="0" fillId="0" borderId="26" xfId="0" applyNumberFormat="1" applyBorder="1" applyAlignment="1" applyProtection="1">
      <alignment horizontal="center" vertical="center" wrapText="1"/>
      <protection hidden="1"/>
    </xf>
    <xf numFmtId="0" fontId="0" fillId="7" borderId="34" xfId="0" applyFill="1" applyBorder="1" applyAlignment="1" applyProtection="1">
      <alignment horizontal="center" vertical="center"/>
      <protection hidden="1"/>
    </xf>
    <xf numFmtId="0" fontId="0" fillId="7" borderId="35" xfId="0" applyFill="1" applyBorder="1" applyAlignment="1" applyProtection="1">
      <alignment horizontal="center" vertical="center"/>
      <protection hidden="1"/>
    </xf>
    <xf numFmtId="0" fontId="0" fillId="7" borderId="36" xfId="0" applyFill="1" applyBorder="1" applyAlignment="1" applyProtection="1">
      <alignment horizontal="center" vertical="center"/>
      <protection hidden="1"/>
    </xf>
    <xf numFmtId="0" fontId="0" fillId="7" borderId="5" xfId="0" applyFill="1" applyBorder="1" applyAlignment="1" applyProtection="1">
      <alignment horizontal="center" vertical="center"/>
      <protection hidden="1"/>
    </xf>
    <xf numFmtId="0" fontId="0" fillId="7" borderId="2" xfId="0" applyFill="1" applyBorder="1" applyAlignment="1" applyProtection="1">
      <alignment horizontal="center" vertical="center"/>
      <protection hidden="1"/>
    </xf>
    <xf numFmtId="0" fontId="0" fillId="7" borderId="2" xfId="0" applyFill="1" applyBorder="1" applyProtection="1">
      <protection hidden="1"/>
    </xf>
    <xf numFmtId="0" fontId="0" fillId="7" borderId="3" xfId="0" applyFill="1" applyBorder="1" applyProtection="1">
      <protection hidden="1"/>
    </xf>
    <xf numFmtId="0" fontId="0" fillId="6" borderId="52" xfId="0" applyFill="1" applyBorder="1" applyProtection="1">
      <protection hidden="1"/>
    </xf>
    <xf numFmtId="0" fontId="0" fillId="6" borderId="54" xfId="0" applyFill="1" applyBorder="1" applyProtection="1">
      <protection hidden="1"/>
    </xf>
    <xf numFmtId="0" fontId="0" fillId="6" borderId="53" xfId="0" applyFill="1" applyBorder="1" applyProtection="1">
      <protection hidden="1"/>
    </xf>
    <xf numFmtId="165" fontId="0" fillId="6" borderId="50" xfId="0" applyNumberFormat="1" applyFill="1" applyBorder="1" applyAlignment="1" applyProtection="1">
      <alignment horizontal="right"/>
      <protection locked="0"/>
    </xf>
    <xf numFmtId="165" fontId="0" fillId="6" borderId="52" xfId="0" applyNumberFormat="1" applyFill="1" applyBorder="1" applyProtection="1">
      <protection locked="0"/>
    </xf>
    <xf numFmtId="171" fontId="0" fillId="6" borderId="52" xfId="0" applyNumberFormat="1" applyFill="1" applyBorder="1" applyProtection="1">
      <protection locked="0"/>
    </xf>
    <xf numFmtId="0" fontId="0" fillId="0" borderId="28" xfId="0" applyBorder="1"/>
    <xf numFmtId="2" fontId="0" fillId="0" borderId="28" xfId="0" applyNumberFormat="1" applyBorder="1"/>
    <xf numFmtId="0" fontId="13" fillId="0" borderId="0" xfId="0" applyFont="1"/>
    <xf numFmtId="2" fontId="0" fillId="0" borderId="27" xfId="0" applyNumberFormat="1" applyBorder="1" applyAlignment="1" applyProtection="1">
      <alignment horizontal="center"/>
      <protection hidden="1"/>
    </xf>
    <xf numFmtId="2" fontId="0" fillId="0" borderId="1" xfId="0" applyNumberFormat="1" applyBorder="1" applyAlignment="1" applyProtection="1">
      <alignment horizontal="center" vertical="center"/>
      <protection hidden="1"/>
    </xf>
    <xf numFmtId="2" fontId="0" fillId="0" borderId="23" xfId="0" applyNumberFormat="1" applyBorder="1" applyAlignment="1" applyProtection="1">
      <alignment horizontal="center" vertical="center"/>
      <protection hidden="1"/>
    </xf>
    <xf numFmtId="2" fontId="0" fillId="0" borderId="26" xfId="0" applyNumberFormat="1" applyBorder="1" applyAlignment="1" applyProtection="1">
      <alignment horizontal="center" vertical="center"/>
      <protection hidden="1"/>
    </xf>
    <xf numFmtId="2" fontId="0" fillId="2" borderId="26" xfId="0" applyNumberFormat="1" applyFill="1" applyBorder="1" applyAlignment="1" applyProtection="1">
      <alignment horizontal="center" vertical="center"/>
      <protection hidden="1"/>
    </xf>
    <xf numFmtId="2" fontId="0" fillId="0" borderId="13" xfId="0" applyNumberFormat="1" applyBorder="1" applyAlignment="1" applyProtection="1">
      <alignment horizontal="center" vertical="center" wrapText="1"/>
      <protection hidden="1"/>
    </xf>
    <xf numFmtId="2" fontId="0" fillId="0" borderId="23" xfId="0" applyNumberFormat="1" applyBorder="1" applyAlignment="1" applyProtection="1">
      <alignment horizontal="center" vertical="center" wrapText="1"/>
      <protection hidden="1"/>
    </xf>
    <xf numFmtId="0" fontId="12" fillId="6" borderId="50" xfId="0" applyFont="1" applyFill="1" applyBorder="1" applyAlignment="1">
      <alignment horizontal="center"/>
    </xf>
    <xf numFmtId="173" fontId="3" fillId="6" borderId="9" xfId="0" applyNumberFormat="1" applyFont="1" applyFill="1" applyBorder="1" applyAlignment="1">
      <alignment horizontal="center"/>
    </xf>
    <xf numFmtId="165" fontId="0" fillId="6" borderId="50" xfId="0" applyNumberFormat="1" applyFill="1" applyBorder="1" applyAlignment="1">
      <alignment horizontal="center"/>
    </xf>
    <xf numFmtId="173" fontId="0" fillId="6" borderId="50" xfId="0" applyNumberFormat="1" applyFill="1" applyBorder="1" applyAlignment="1">
      <alignment horizontal="center"/>
    </xf>
    <xf numFmtId="173" fontId="0" fillId="6" borderId="9" xfId="0" applyNumberFormat="1" applyFill="1" applyBorder="1" applyAlignment="1">
      <alignment horizontal="center"/>
    </xf>
    <xf numFmtId="2" fontId="0" fillId="6" borderId="0" xfId="0" applyNumberFormat="1" applyFill="1" applyAlignment="1" applyProtection="1">
      <alignment horizontal="center" vertical="center"/>
      <protection hidden="1"/>
    </xf>
    <xf numFmtId="172" fontId="0" fillId="6" borderId="0" xfId="0" applyNumberFormat="1" applyFill="1" applyAlignment="1" applyProtection="1">
      <alignment vertical="center"/>
      <protection hidden="1"/>
    </xf>
    <xf numFmtId="2" fontId="0" fillId="6" borderId="0" xfId="0" applyNumberFormat="1" applyFill="1" applyAlignment="1" applyProtection="1">
      <alignment horizontal="center"/>
      <protection hidden="1"/>
    </xf>
    <xf numFmtId="0" fontId="4" fillId="6" borderId="0" xfId="0" applyFont="1" applyFill="1" applyAlignment="1" applyProtection="1">
      <alignment horizontal="center" vertical="center"/>
      <protection hidden="1"/>
    </xf>
    <xf numFmtId="0" fontId="4" fillId="6" borderId="0" xfId="0" applyFont="1" applyFill="1" applyAlignment="1" applyProtection="1">
      <alignment vertical="center"/>
      <protection hidden="1"/>
    </xf>
    <xf numFmtId="172" fontId="0" fillId="2" borderId="55" xfId="0" applyNumberFormat="1" applyFill="1" applyBorder="1" applyAlignment="1" applyProtection="1">
      <alignment vertical="center"/>
      <protection hidden="1"/>
    </xf>
    <xf numFmtId="172" fontId="0" fillId="2" borderId="56" xfId="0" applyNumberFormat="1" applyFill="1" applyBorder="1" applyAlignment="1" applyProtection="1">
      <alignment vertical="center"/>
      <protection hidden="1"/>
    </xf>
    <xf numFmtId="2" fontId="0" fillId="2" borderId="27" xfId="0" applyNumberFormat="1" applyFill="1" applyBorder="1" applyAlignment="1" applyProtection="1">
      <alignment horizontal="center" vertical="center"/>
      <protection hidden="1"/>
    </xf>
    <xf numFmtId="172" fontId="0" fillId="2" borderId="57" xfId="0" applyNumberFormat="1" applyFill="1" applyBorder="1" applyAlignment="1" applyProtection="1">
      <alignment vertical="center"/>
      <protection hidden="1"/>
    </xf>
    <xf numFmtId="172" fontId="0" fillId="0" borderId="55" xfId="0" applyNumberFormat="1" applyBorder="1" applyAlignment="1" applyProtection="1">
      <alignment vertical="center"/>
      <protection hidden="1"/>
    </xf>
    <xf numFmtId="172" fontId="0" fillId="0" borderId="56" xfId="0" applyNumberFormat="1" applyBorder="1" applyAlignment="1" applyProtection="1">
      <alignment vertical="center"/>
      <protection hidden="1"/>
    </xf>
    <xf numFmtId="172" fontId="0" fillId="0" borderId="57" xfId="0" applyNumberFormat="1" applyBorder="1" applyAlignment="1" applyProtection="1">
      <alignment vertical="center"/>
      <protection hidden="1"/>
    </xf>
    <xf numFmtId="172" fontId="0" fillId="2" borderId="65" xfId="0" applyNumberFormat="1" applyFill="1" applyBorder="1" applyAlignment="1" applyProtection="1">
      <alignment vertical="center"/>
      <protection hidden="1"/>
    </xf>
    <xf numFmtId="172" fontId="0" fillId="0" borderId="65" xfId="0" applyNumberFormat="1" applyBorder="1" applyAlignment="1" applyProtection="1">
      <alignment vertical="center"/>
      <protection hidden="1"/>
    </xf>
    <xf numFmtId="172" fontId="0" fillId="0" borderId="51" xfId="0" applyNumberFormat="1" applyBorder="1" applyAlignment="1" applyProtection="1">
      <alignment vertical="center"/>
      <protection hidden="1"/>
    </xf>
    <xf numFmtId="2" fontId="0" fillId="0" borderId="27" xfId="0" applyNumberFormat="1" applyBorder="1" applyAlignment="1" applyProtection="1">
      <alignment horizontal="center" vertical="center" wrapText="1"/>
      <protection hidden="1"/>
    </xf>
    <xf numFmtId="10" fontId="0" fillId="0" borderId="0" xfId="0" applyNumberFormat="1" applyProtection="1">
      <protection locked="0"/>
    </xf>
    <xf numFmtId="175" fontId="4" fillId="0" borderId="68" xfId="0" applyNumberFormat="1" applyFont="1" applyBorder="1" applyProtection="1">
      <protection hidden="1"/>
    </xf>
    <xf numFmtId="0" fontId="0" fillId="6" borderId="4" xfId="0" applyFill="1" applyBorder="1" applyAlignment="1" applyProtection="1">
      <alignment horizontal="center" vertical="center" wrapText="1"/>
      <protection hidden="1"/>
    </xf>
    <xf numFmtId="0" fontId="0" fillId="6" borderId="24" xfId="0" applyFill="1" applyBorder="1" applyProtection="1">
      <protection hidden="1"/>
    </xf>
    <xf numFmtId="2" fontId="0" fillId="6" borderId="35" xfId="0" applyNumberFormat="1" applyFill="1" applyBorder="1" applyProtection="1">
      <protection hidden="1"/>
    </xf>
    <xf numFmtId="167" fontId="0" fillId="6" borderId="35" xfId="0" applyNumberFormat="1" applyFill="1" applyBorder="1" applyProtection="1">
      <protection hidden="1"/>
    </xf>
    <xf numFmtId="0" fontId="0" fillId="6" borderId="36" xfId="0" applyFill="1" applyBorder="1" applyAlignment="1" applyProtection="1">
      <alignment vertical="top" wrapText="1"/>
      <protection hidden="1"/>
    </xf>
    <xf numFmtId="167" fontId="0" fillId="6" borderId="0" xfId="0" applyNumberFormat="1" applyFill="1" applyAlignment="1" applyProtection="1">
      <alignment horizontal="center" vertical="center" wrapText="1"/>
      <protection locked="0" hidden="1"/>
    </xf>
    <xf numFmtId="170" fontId="0" fillId="6" borderId="5" xfId="0" applyNumberFormat="1" applyFill="1" applyBorder="1" applyProtection="1">
      <protection hidden="1"/>
    </xf>
    <xf numFmtId="0" fontId="4" fillId="0" borderId="0" xfId="0" applyFont="1" applyProtection="1">
      <protection hidden="1"/>
    </xf>
    <xf numFmtId="0" fontId="5" fillId="6" borderId="0" xfId="0" applyFont="1" applyFill="1" applyProtection="1">
      <protection hidden="1"/>
    </xf>
    <xf numFmtId="0" fontId="5" fillId="6" borderId="0" xfId="0" applyFont="1" applyFill="1" applyAlignment="1" applyProtection="1">
      <alignment horizontal="center" vertical="center" wrapText="1"/>
      <protection hidden="1"/>
    </xf>
    <xf numFmtId="167" fontId="5" fillId="6" borderId="0" xfId="0" applyNumberFormat="1" applyFont="1" applyFill="1" applyAlignment="1" applyProtection="1">
      <alignment horizontal="center" vertical="center" wrapText="1"/>
      <protection hidden="1"/>
    </xf>
    <xf numFmtId="169" fontId="5" fillId="6" borderId="0" xfId="0" applyNumberFormat="1" applyFont="1" applyFill="1" applyProtection="1">
      <protection hidden="1"/>
    </xf>
    <xf numFmtId="2" fontId="5" fillId="6" borderId="0" xfId="0" applyNumberFormat="1" applyFont="1" applyFill="1" applyProtection="1">
      <protection hidden="1"/>
    </xf>
    <xf numFmtId="0" fontId="15" fillId="6" borderId="0" xfId="0" applyFont="1" applyFill="1" applyAlignment="1" applyProtection="1">
      <alignment horizontal="center" vertical="center"/>
      <protection locked="0" hidden="1"/>
    </xf>
    <xf numFmtId="0" fontId="16" fillId="6" borderId="0" xfId="1" applyFont="1" applyFill="1" applyBorder="1" applyAlignment="1" applyProtection="1">
      <alignment horizontal="center"/>
      <protection locked="0" hidden="1"/>
    </xf>
    <xf numFmtId="170" fontId="5" fillId="6" borderId="0" xfId="0" applyNumberFormat="1" applyFont="1" applyFill="1" applyProtection="1">
      <protection hidden="1"/>
    </xf>
    <xf numFmtId="0" fontId="5" fillId="6" borderId="0" xfId="0" applyFont="1" applyFill="1" applyAlignment="1" applyProtection="1">
      <alignment wrapText="1"/>
      <protection hidden="1"/>
    </xf>
    <xf numFmtId="167" fontId="5" fillId="6" borderId="0" xfId="0" applyNumberFormat="1" applyFont="1" applyFill="1" applyProtection="1">
      <protection hidden="1"/>
    </xf>
    <xf numFmtId="0" fontId="5" fillId="0" borderId="0" xfId="0" applyFont="1" applyProtection="1">
      <protection hidden="1"/>
    </xf>
    <xf numFmtId="0" fontId="7" fillId="6" borderId="0" xfId="0" applyFont="1" applyFill="1" applyProtection="1">
      <protection hidden="1"/>
    </xf>
    <xf numFmtId="0" fontId="1" fillId="0" borderId="0" xfId="0" applyFont="1" applyAlignment="1">
      <alignment horizontal="center"/>
    </xf>
    <xf numFmtId="0" fontId="2" fillId="0" borderId="0" xfId="0" applyFont="1" applyAlignment="1">
      <alignment horizontal="center" vertical="center" wrapText="1"/>
    </xf>
    <xf numFmtId="0" fontId="4" fillId="0" borderId="7"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164" fontId="0" fillId="6" borderId="52" xfId="0" applyNumberFormat="1" applyFill="1" applyBorder="1" applyAlignment="1" applyProtection="1">
      <alignment horizontal="center"/>
      <protection locked="0"/>
    </xf>
    <xf numFmtId="164" fontId="0" fillId="6" borderId="53" xfId="0" applyNumberFormat="1" applyFill="1" applyBorder="1" applyAlignment="1" applyProtection="1">
      <alignment horizontal="center"/>
      <protection locked="0"/>
    </xf>
    <xf numFmtId="174" fontId="0" fillId="6" borderId="25" xfId="0" applyNumberFormat="1" applyFill="1" applyBorder="1" applyAlignment="1" applyProtection="1">
      <alignment horizontal="center"/>
      <protection locked="0"/>
    </xf>
    <xf numFmtId="174" fontId="0" fillId="6" borderId="51" xfId="0" applyNumberFormat="1" applyFill="1" applyBorder="1" applyAlignment="1" applyProtection="1">
      <alignment horizontal="center"/>
      <protection locked="0"/>
    </xf>
    <xf numFmtId="165" fontId="0" fillId="0" borderId="1" xfId="0" applyNumberFormat="1" applyBorder="1" applyAlignment="1" applyProtection="1">
      <alignment horizontal="center"/>
      <protection hidden="1"/>
    </xf>
    <xf numFmtId="10" fontId="0" fillId="7" borderId="12" xfId="0" applyNumberFormat="1" applyFill="1" applyBorder="1" applyAlignment="1" applyProtection="1">
      <alignment horizontal="center"/>
      <protection locked="0"/>
    </xf>
    <xf numFmtId="166" fontId="10" fillId="2" borderId="47" xfId="0" applyNumberFormat="1" applyFont="1" applyFill="1" applyBorder="1" applyAlignment="1" applyProtection="1">
      <alignment horizontal="center"/>
      <protection hidden="1"/>
    </xf>
    <xf numFmtId="166" fontId="10" fillId="2" borderId="48" xfId="0" applyNumberFormat="1" applyFont="1" applyFill="1" applyBorder="1" applyAlignment="1" applyProtection="1">
      <alignment horizontal="center"/>
      <protection hidden="1"/>
    </xf>
    <xf numFmtId="165" fontId="0" fillId="0" borderId="14" xfId="0" applyNumberFormat="1" applyBorder="1" applyAlignment="1" applyProtection="1">
      <alignment horizontal="center"/>
      <protection hidden="1"/>
    </xf>
    <xf numFmtId="0" fontId="0" fillId="0" borderId="1" xfId="0" applyBorder="1" applyAlignment="1" applyProtection="1">
      <alignment horizontal="left"/>
      <protection hidden="1"/>
    </xf>
    <xf numFmtId="0" fontId="0" fillId="0" borderId="12" xfId="0" applyBorder="1" applyAlignment="1" applyProtection="1">
      <alignment horizontal="left"/>
      <protection hidden="1"/>
    </xf>
    <xf numFmtId="0" fontId="10" fillId="2" borderId="48" xfId="0" applyFont="1" applyFill="1" applyBorder="1" applyAlignment="1" applyProtection="1">
      <alignment horizontal="left" wrapText="1"/>
      <protection hidden="1"/>
    </xf>
    <xf numFmtId="0" fontId="10" fillId="2" borderId="49" xfId="0" applyFont="1" applyFill="1" applyBorder="1" applyAlignment="1" applyProtection="1">
      <alignment horizontal="left" wrapText="1"/>
      <protection hidden="1"/>
    </xf>
    <xf numFmtId="0" fontId="0" fillId="0" borderId="14" xfId="0" applyBorder="1" applyAlignment="1" applyProtection="1">
      <alignment horizontal="left" wrapText="1"/>
      <protection hidden="1"/>
    </xf>
    <xf numFmtId="167" fontId="0" fillId="0" borderId="1" xfId="0" applyNumberFormat="1" applyBorder="1" applyAlignment="1" applyProtection="1">
      <alignment horizontal="center" vertical="center" wrapText="1"/>
      <protection hidden="1"/>
    </xf>
    <xf numFmtId="0" fontId="0" fillId="0" borderId="21" xfId="0" applyBorder="1" applyAlignment="1" applyProtection="1">
      <alignment horizontal="center" vertical="center" wrapText="1"/>
      <protection hidden="1"/>
    </xf>
    <xf numFmtId="0" fontId="0" fillId="0" borderId="40" xfId="0" applyBorder="1" applyAlignment="1" applyProtection="1">
      <alignment horizontal="center" vertical="center" wrapText="1"/>
      <protection hidden="1"/>
    </xf>
    <xf numFmtId="0" fontId="0" fillId="0" borderId="16"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7" xfId="0" applyBorder="1" applyAlignment="1" applyProtection="1">
      <alignment horizontal="center" vertical="center" wrapText="1"/>
      <protection hidden="1"/>
    </xf>
    <xf numFmtId="0" fontId="0" fillId="0" borderId="20" xfId="0" applyBorder="1" applyAlignment="1" applyProtection="1">
      <alignment horizontal="center" vertical="center" wrapText="1"/>
      <protection hidden="1"/>
    </xf>
    <xf numFmtId="0" fontId="0" fillId="0" borderId="28" xfId="0" applyBorder="1" applyAlignment="1" applyProtection="1">
      <alignment horizontal="center" vertical="center" wrapText="1"/>
      <protection hidden="1"/>
    </xf>
    <xf numFmtId="0" fontId="0" fillId="0" borderId="18" xfId="0" applyBorder="1" applyAlignment="1" applyProtection="1">
      <alignment horizontal="center" vertical="center" wrapText="1"/>
      <protection hidden="1"/>
    </xf>
    <xf numFmtId="0" fontId="4" fillId="2" borderId="1" xfId="0" applyFont="1" applyFill="1" applyBorder="1" applyAlignment="1" applyProtection="1">
      <alignment horizontal="center" vertical="center" wrapText="1"/>
      <protection hidden="1"/>
    </xf>
    <xf numFmtId="0" fontId="0" fillId="2" borderId="22" xfId="0" applyFill="1" applyBorder="1" applyAlignment="1" applyProtection="1">
      <alignment horizontal="center" vertical="center"/>
      <protection hidden="1"/>
    </xf>
    <xf numFmtId="0" fontId="0" fillId="2" borderId="24" xfId="0" applyFill="1" applyBorder="1" applyAlignment="1" applyProtection="1">
      <alignment horizontal="center" vertical="center"/>
      <protection hidden="1"/>
    </xf>
    <xf numFmtId="0" fontId="0" fillId="2" borderId="25" xfId="0" applyFill="1" applyBorder="1" applyAlignment="1" applyProtection="1">
      <alignment horizontal="center" vertical="center"/>
      <protection hidden="1"/>
    </xf>
    <xf numFmtId="0" fontId="0" fillId="2" borderId="29" xfId="0" applyFill="1" applyBorder="1" applyAlignment="1" applyProtection="1">
      <alignment horizontal="center" vertical="center"/>
      <protection hidden="1"/>
    </xf>
    <xf numFmtId="0" fontId="0" fillId="2" borderId="30" xfId="0" applyFill="1" applyBorder="1" applyAlignment="1" applyProtection="1">
      <alignment horizontal="center" vertical="center"/>
      <protection hidden="1"/>
    </xf>
    <xf numFmtId="0" fontId="0" fillId="2" borderId="31" xfId="0" applyFill="1" applyBorder="1" applyAlignment="1" applyProtection="1">
      <alignment horizontal="center" vertical="center"/>
      <protection hidden="1"/>
    </xf>
    <xf numFmtId="0" fontId="0" fillId="2" borderId="43" xfId="0" applyFill="1" applyBorder="1" applyAlignment="1" applyProtection="1">
      <alignment horizontal="center" vertical="center"/>
      <protection hidden="1"/>
    </xf>
    <xf numFmtId="0" fontId="0" fillId="2" borderId="45" xfId="0" applyFill="1" applyBorder="1" applyAlignment="1" applyProtection="1">
      <alignment horizontal="center" vertical="center"/>
      <protection hidden="1"/>
    </xf>
    <xf numFmtId="0" fontId="0" fillId="2" borderId="1" xfId="0" applyFill="1" applyBorder="1" applyAlignment="1" applyProtection="1">
      <alignment horizontal="center" vertical="center"/>
      <protection hidden="1"/>
    </xf>
    <xf numFmtId="0" fontId="0" fillId="0" borderId="44" xfId="0" applyBorder="1" applyAlignment="1" applyProtection="1">
      <alignment horizontal="center"/>
      <protection hidden="1"/>
    </xf>
    <xf numFmtId="0" fontId="0" fillId="0" borderId="46" xfId="0" applyBorder="1" applyAlignment="1" applyProtection="1">
      <alignment horizontal="center"/>
      <protection hidden="1"/>
    </xf>
    <xf numFmtId="0" fontId="0" fillId="2" borderId="1" xfId="0" applyFill="1" applyBorder="1" applyAlignment="1" applyProtection="1">
      <alignment horizontal="center"/>
      <protection hidden="1"/>
    </xf>
    <xf numFmtId="0" fontId="0" fillId="0" borderId="1" xfId="0" applyBorder="1" applyAlignment="1" applyProtection="1">
      <alignment horizontal="center"/>
      <protection hidden="1"/>
    </xf>
    <xf numFmtId="0" fontId="0" fillId="2" borderId="44" xfId="0" applyFill="1" applyBorder="1" applyAlignment="1" applyProtection="1">
      <alignment horizontal="center"/>
      <protection hidden="1"/>
    </xf>
    <xf numFmtId="0" fontId="0" fillId="2" borderId="46" xfId="0" applyFill="1" applyBorder="1" applyAlignment="1" applyProtection="1">
      <alignment horizontal="center"/>
      <protection hidden="1"/>
    </xf>
    <xf numFmtId="0" fontId="0" fillId="0" borderId="29"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0" fillId="0" borderId="31" xfId="0" applyBorder="1" applyAlignment="1" applyProtection="1">
      <alignment horizontal="center" vertical="center"/>
      <protection hidden="1"/>
    </xf>
    <xf numFmtId="0" fontId="0" fillId="0" borderId="1" xfId="0" applyBorder="1" applyAlignment="1" applyProtection="1">
      <alignment horizontal="center" wrapText="1"/>
      <protection hidden="1"/>
    </xf>
    <xf numFmtId="0" fontId="0" fillId="0" borderId="5" xfId="0" applyBorder="1" applyAlignment="1" applyProtection="1">
      <alignment horizontal="center"/>
      <protection hidden="1"/>
    </xf>
    <xf numFmtId="0" fontId="0" fillId="2" borderId="43" xfId="0" applyFill="1" applyBorder="1" applyAlignment="1" applyProtection="1">
      <alignment horizontal="center"/>
      <protection hidden="1"/>
    </xf>
    <xf numFmtId="0" fontId="0" fillId="2" borderId="2" xfId="0" applyFill="1" applyBorder="1" applyAlignment="1" applyProtection="1">
      <alignment horizontal="center"/>
      <protection hidden="1"/>
    </xf>
    <xf numFmtId="0" fontId="0" fillId="2" borderId="45" xfId="0" applyFill="1" applyBorder="1" applyAlignment="1" applyProtection="1">
      <alignment horizontal="center"/>
      <protection hidden="1"/>
    </xf>
    <xf numFmtId="2" fontId="0" fillId="2" borderId="37" xfId="0" applyNumberFormat="1" applyFill="1" applyBorder="1" applyAlignment="1" applyProtection="1">
      <alignment horizontal="center"/>
      <protection hidden="1"/>
    </xf>
    <xf numFmtId="2" fontId="0" fillId="2" borderId="32" xfId="0" applyNumberFormat="1" applyFill="1" applyBorder="1" applyAlignment="1" applyProtection="1">
      <alignment horizontal="center"/>
      <protection hidden="1"/>
    </xf>
    <xf numFmtId="2" fontId="0" fillId="2" borderId="33" xfId="0" applyNumberFormat="1" applyFill="1" applyBorder="1" applyAlignment="1" applyProtection="1">
      <alignment horizontal="center"/>
      <protection hidden="1"/>
    </xf>
    <xf numFmtId="2" fontId="0" fillId="2" borderId="10" xfId="0" applyNumberFormat="1" applyFill="1" applyBorder="1" applyAlignment="1" applyProtection="1">
      <alignment horizontal="center"/>
      <protection hidden="1"/>
    </xf>
    <xf numFmtId="2" fontId="0" fillId="2" borderId="15" xfId="0" applyNumberFormat="1" applyFill="1" applyBorder="1" applyAlignment="1" applyProtection="1">
      <alignment horizontal="center"/>
      <protection hidden="1"/>
    </xf>
    <xf numFmtId="2" fontId="0" fillId="2" borderId="11" xfId="0" applyNumberFormat="1" applyFill="1" applyBorder="1" applyAlignment="1" applyProtection="1">
      <alignment horizontal="center"/>
      <protection hidden="1"/>
    </xf>
    <xf numFmtId="2" fontId="0" fillId="2" borderId="38" xfId="0" applyNumberFormat="1" applyFill="1" applyBorder="1" applyAlignment="1" applyProtection="1">
      <alignment horizontal="center"/>
      <protection hidden="1"/>
    </xf>
    <xf numFmtId="2" fontId="0" fillId="2" borderId="58" xfId="0" applyNumberFormat="1" applyFill="1" applyBorder="1" applyAlignment="1" applyProtection="1">
      <alignment horizontal="center"/>
      <protection hidden="1"/>
    </xf>
    <xf numFmtId="2" fontId="0" fillId="2" borderId="39" xfId="0" applyNumberFormat="1" applyFill="1" applyBorder="1" applyAlignment="1" applyProtection="1">
      <alignment horizontal="center"/>
      <protection hidden="1"/>
    </xf>
    <xf numFmtId="0" fontId="0" fillId="0" borderId="43" xfId="0" applyBorder="1" applyAlignment="1" applyProtection="1">
      <alignment horizontal="center" wrapText="1"/>
      <protection hidden="1"/>
    </xf>
    <xf numFmtId="0" fontId="0" fillId="0" borderId="2" xfId="0" applyBorder="1" applyAlignment="1" applyProtection="1">
      <alignment horizontal="center" wrapText="1"/>
      <protection hidden="1"/>
    </xf>
    <xf numFmtId="0" fontId="0" fillId="0" borderId="45" xfId="0" applyBorder="1" applyAlignment="1" applyProtection="1">
      <alignment horizontal="center" wrapText="1"/>
      <protection hidden="1"/>
    </xf>
    <xf numFmtId="0" fontId="5" fillId="0" borderId="35" xfId="0" applyFont="1" applyBorder="1" applyAlignment="1" applyProtection="1">
      <alignment horizontal="center" vertical="center" wrapText="1"/>
      <protection hidden="1"/>
    </xf>
    <xf numFmtId="0" fontId="0" fillId="2" borderId="44" xfId="0" applyFill="1" applyBorder="1" applyAlignment="1" applyProtection="1">
      <alignment horizontal="center" vertical="center"/>
      <protection hidden="1"/>
    </xf>
    <xf numFmtId="0" fontId="0" fillId="2" borderId="46" xfId="0" applyFill="1" applyBorder="1" applyAlignment="1" applyProtection="1">
      <alignment horizontal="center" vertical="center"/>
      <protection hidden="1"/>
    </xf>
    <xf numFmtId="0" fontId="0" fillId="0" borderId="22" xfId="0" applyBorder="1" applyAlignment="1" applyProtection="1">
      <alignment horizontal="center" vertical="center"/>
      <protection hidden="1"/>
    </xf>
    <xf numFmtId="0" fontId="0" fillId="0" borderId="24" xfId="0" applyBorder="1" applyAlignment="1" applyProtection="1">
      <alignment horizontal="center" vertical="center"/>
      <protection hidden="1"/>
    </xf>
    <xf numFmtId="0" fontId="0" fillId="0" borderId="25" xfId="0" applyBorder="1" applyAlignment="1" applyProtection="1">
      <alignment horizontal="center" vertical="center"/>
      <protection hidden="1"/>
    </xf>
    <xf numFmtId="0" fontId="0" fillId="0" borderId="43" xfId="0" applyBorder="1" applyAlignment="1" applyProtection="1">
      <alignment horizontal="center"/>
      <protection hidden="1"/>
    </xf>
    <xf numFmtId="0" fontId="0" fillId="0" borderId="45"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11" xfId="0" applyBorder="1" applyAlignment="1" applyProtection="1">
      <alignment horizontal="center"/>
      <protection hidden="1"/>
    </xf>
    <xf numFmtId="0" fontId="0" fillId="0" borderId="38" xfId="0" applyBorder="1" applyAlignment="1" applyProtection="1">
      <alignment horizontal="center"/>
      <protection hidden="1"/>
    </xf>
    <xf numFmtId="0" fontId="0" fillId="0" borderId="58" xfId="0" applyBorder="1" applyAlignment="1" applyProtection="1">
      <alignment horizontal="center"/>
      <protection hidden="1"/>
    </xf>
    <xf numFmtId="0" fontId="0" fillId="0" borderId="39" xfId="0" applyBorder="1" applyAlignment="1" applyProtection="1">
      <alignment horizontal="center"/>
      <protection hidden="1"/>
    </xf>
    <xf numFmtId="0" fontId="0" fillId="2" borderId="37" xfId="0" applyFill="1" applyBorder="1" applyAlignment="1" applyProtection="1">
      <alignment horizontal="center" vertical="center"/>
      <protection hidden="1"/>
    </xf>
    <xf numFmtId="0" fontId="0" fillId="2" borderId="32" xfId="0" applyFill="1" applyBorder="1" applyAlignment="1" applyProtection="1">
      <alignment horizontal="center" vertical="center"/>
      <protection hidden="1"/>
    </xf>
    <xf numFmtId="0" fontId="0" fillId="2" borderId="33" xfId="0" applyFill="1" applyBorder="1" applyAlignment="1" applyProtection="1">
      <alignment horizontal="center" vertical="center"/>
      <protection hidden="1"/>
    </xf>
    <xf numFmtId="0" fontId="0" fillId="2" borderId="10"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2" borderId="11" xfId="0" applyFill="1" applyBorder="1" applyAlignment="1" applyProtection="1">
      <alignment horizontal="center" vertical="center"/>
      <protection hidden="1"/>
    </xf>
    <xf numFmtId="0" fontId="0" fillId="2" borderId="5" xfId="0" applyFill="1" applyBorder="1" applyAlignment="1" applyProtection="1">
      <alignment horizontal="center" vertical="center"/>
      <protection hidden="1"/>
    </xf>
    <xf numFmtId="0" fontId="0" fillId="2" borderId="5" xfId="0" applyFill="1" applyBorder="1" applyAlignment="1" applyProtection="1">
      <alignment horizontal="center"/>
      <protection hidden="1"/>
    </xf>
    <xf numFmtId="0" fontId="0" fillId="0" borderId="2" xfId="0" applyBorder="1" applyAlignment="1" applyProtection="1">
      <alignment horizontal="center"/>
      <protection hidden="1"/>
    </xf>
    <xf numFmtId="0" fontId="0" fillId="2" borderId="2" xfId="0" applyFill="1" applyBorder="1" applyAlignment="1" applyProtection="1">
      <alignment horizontal="center" vertical="center"/>
      <protection hidden="1"/>
    </xf>
    <xf numFmtId="2" fontId="0" fillId="0" borderId="10" xfId="0" applyNumberFormat="1" applyBorder="1" applyAlignment="1" applyProtection="1">
      <alignment horizontal="center"/>
      <protection hidden="1"/>
    </xf>
    <xf numFmtId="2" fontId="0" fillId="0" borderId="15" xfId="0" applyNumberFormat="1" applyBorder="1" applyAlignment="1" applyProtection="1">
      <alignment horizontal="center"/>
      <protection hidden="1"/>
    </xf>
    <xf numFmtId="2" fontId="0" fillId="0" borderId="11" xfId="0" applyNumberFormat="1" applyBorder="1" applyAlignment="1" applyProtection="1">
      <alignment horizontal="center"/>
      <protection hidden="1"/>
    </xf>
    <xf numFmtId="2" fontId="0" fillId="0" borderId="38" xfId="0" applyNumberFormat="1" applyBorder="1" applyAlignment="1" applyProtection="1">
      <alignment horizontal="center"/>
      <protection hidden="1"/>
    </xf>
    <xf numFmtId="2" fontId="0" fillId="0" borderId="58" xfId="0" applyNumberFormat="1" applyBorder="1" applyAlignment="1" applyProtection="1">
      <alignment horizontal="center"/>
      <protection hidden="1"/>
    </xf>
    <xf numFmtId="2" fontId="0" fillId="0" borderId="39" xfId="0" applyNumberFormat="1" applyBorder="1" applyAlignment="1" applyProtection="1">
      <alignment horizontal="center"/>
      <protection hidden="1"/>
    </xf>
    <xf numFmtId="2" fontId="0" fillId="0" borderId="37" xfId="0" applyNumberFormat="1" applyBorder="1" applyAlignment="1" applyProtection="1">
      <alignment horizontal="center"/>
      <protection hidden="1"/>
    </xf>
    <xf numFmtId="2" fontId="0" fillId="0" borderId="32" xfId="0" applyNumberFormat="1" applyBorder="1" applyAlignment="1" applyProtection="1">
      <alignment horizontal="center"/>
      <protection hidden="1"/>
    </xf>
    <xf numFmtId="2" fontId="0" fillId="0" borderId="33" xfId="0" applyNumberFormat="1" applyBorder="1" applyAlignment="1" applyProtection="1">
      <alignment horizontal="center"/>
      <protection hidden="1"/>
    </xf>
    <xf numFmtId="15" fontId="4" fillId="2" borderId="1" xfId="0" applyNumberFormat="1" applyFont="1" applyFill="1" applyBorder="1" applyAlignment="1" applyProtection="1">
      <alignment horizontal="center"/>
      <protection hidden="1"/>
    </xf>
    <xf numFmtId="0" fontId="14" fillId="2" borderId="1" xfId="1" applyFont="1" applyFill="1" applyBorder="1" applyAlignment="1" applyProtection="1">
      <alignment horizontal="center" vertical="center"/>
      <protection locked="0"/>
    </xf>
    <xf numFmtId="0" fontId="0" fillId="0" borderId="37" xfId="0" applyBorder="1" applyAlignment="1" applyProtection="1">
      <alignment horizontal="center" wrapText="1"/>
      <protection hidden="1"/>
    </xf>
    <xf numFmtId="0" fontId="0" fillId="0" borderId="32" xfId="0" applyBorder="1" applyAlignment="1" applyProtection="1">
      <alignment horizontal="center" wrapText="1"/>
      <protection hidden="1"/>
    </xf>
    <xf numFmtId="0" fontId="0" fillId="0" borderId="33" xfId="0" applyBorder="1" applyAlignment="1" applyProtection="1">
      <alignment horizontal="center" wrapText="1"/>
      <protection hidden="1"/>
    </xf>
    <xf numFmtId="0" fontId="0" fillId="0" borderId="10" xfId="0" applyBorder="1" applyAlignment="1" applyProtection="1">
      <alignment horizontal="center" wrapText="1"/>
      <protection hidden="1"/>
    </xf>
    <xf numFmtId="0" fontId="0" fillId="0" borderId="15" xfId="0" applyBorder="1" applyAlignment="1" applyProtection="1">
      <alignment horizontal="center" wrapText="1"/>
      <protection hidden="1"/>
    </xf>
    <xf numFmtId="0" fontId="0" fillId="0" borderId="11" xfId="0" applyBorder="1" applyAlignment="1" applyProtection="1">
      <alignment horizontal="center" wrapText="1"/>
      <protection hidden="1"/>
    </xf>
    <xf numFmtId="0" fontId="0" fillId="2" borderId="37" xfId="0" applyFill="1" applyBorder="1" applyAlignment="1" applyProtection="1">
      <alignment horizontal="center"/>
      <protection hidden="1"/>
    </xf>
    <xf numFmtId="0" fontId="0" fillId="2" borderId="32" xfId="0" applyFill="1" applyBorder="1" applyAlignment="1" applyProtection="1">
      <alignment horizontal="center"/>
      <protection hidden="1"/>
    </xf>
    <xf numFmtId="0" fontId="0" fillId="2" borderId="33" xfId="0" applyFill="1" applyBorder="1" applyAlignment="1" applyProtection="1">
      <alignment horizontal="center"/>
      <protection hidden="1"/>
    </xf>
    <xf numFmtId="0" fontId="0" fillId="2" borderId="10" xfId="0" applyFill="1" applyBorder="1" applyAlignment="1" applyProtection="1">
      <alignment horizontal="center"/>
      <protection hidden="1"/>
    </xf>
    <xf numFmtId="0" fontId="0" fillId="2" borderId="15" xfId="0" applyFill="1" applyBorder="1" applyAlignment="1" applyProtection="1">
      <alignment horizontal="center"/>
      <protection hidden="1"/>
    </xf>
    <xf numFmtId="0" fontId="0" fillId="2" borderId="11" xfId="0" applyFill="1" applyBorder="1" applyAlignment="1" applyProtection="1">
      <alignment horizontal="center"/>
      <protection hidden="1"/>
    </xf>
    <xf numFmtId="0" fontId="0" fillId="2" borderId="38" xfId="0" applyFill="1" applyBorder="1" applyAlignment="1" applyProtection="1">
      <alignment horizontal="center"/>
      <protection hidden="1"/>
    </xf>
    <xf numFmtId="0" fontId="0" fillId="2" borderId="58" xfId="0" applyFill="1" applyBorder="1" applyAlignment="1" applyProtection="1">
      <alignment horizontal="center"/>
      <protection hidden="1"/>
    </xf>
    <xf numFmtId="0" fontId="0" fillId="2" borderId="39" xfId="0" applyFill="1" applyBorder="1" applyAlignment="1" applyProtection="1">
      <alignment horizontal="center"/>
      <protection hidden="1"/>
    </xf>
    <xf numFmtId="0" fontId="0" fillId="0" borderId="37" xfId="0" applyBorder="1" applyAlignment="1" applyProtection="1">
      <alignment horizontal="center"/>
      <protection hidden="1"/>
    </xf>
    <xf numFmtId="0" fontId="0" fillId="0" borderId="32" xfId="0" applyBorder="1" applyAlignment="1" applyProtection="1">
      <alignment horizontal="center"/>
      <protection hidden="1"/>
    </xf>
    <xf numFmtId="0" fontId="0" fillId="0" borderId="33" xfId="0" applyBorder="1" applyAlignment="1" applyProtection="1">
      <alignment horizontal="center"/>
      <protection hidden="1"/>
    </xf>
    <xf numFmtId="0" fontId="0" fillId="3" borderId="0" xfId="0" applyFill="1" applyAlignment="1" applyProtection="1">
      <alignment horizontal="left" vertical="top" wrapText="1"/>
      <protection hidden="1"/>
    </xf>
    <xf numFmtId="0" fontId="0" fillId="4" borderId="0" xfId="0" applyFill="1" applyAlignment="1" applyProtection="1">
      <alignment horizontal="left" vertical="top" wrapText="1"/>
      <protection hidden="1"/>
    </xf>
    <xf numFmtId="0" fontId="0" fillId="0" borderId="12" xfId="0" applyBorder="1" applyAlignment="1" applyProtection="1">
      <alignment horizontal="center" vertical="center" wrapText="1"/>
      <protection hidden="1"/>
    </xf>
    <xf numFmtId="0" fontId="0" fillId="0" borderId="13" xfId="0" applyBorder="1" applyAlignment="1" applyProtection="1">
      <alignment horizontal="center" vertical="center" wrapText="1"/>
      <protection hidden="1"/>
    </xf>
    <xf numFmtId="0" fontId="0" fillId="0" borderId="27" xfId="0" applyBorder="1" applyAlignment="1" applyProtection="1">
      <alignment horizontal="center" vertical="center" wrapText="1"/>
      <protection hidden="1"/>
    </xf>
    <xf numFmtId="0" fontId="0" fillId="0" borderId="44" xfId="0" applyBorder="1" applyAlignment="1" applyProtection="1">
      <alignment horizontal="center" vertical="center" wrapText="1"/>
      <protection hidden="1"/>
    </xf>
    <xf numFmtId="0" fontId="0" fillId="0" borderId="46"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0" fillId="2" borderId="38" xfId="0" applyFill="1" applyBorder="1" applyAlignment="1" applyProtection="1">
      <alignment horizontal="center" vertical="center"/>
      <protection hidden="1"/>
    </xf>
    <xf numFmtId="0" fontId="0" fillId="2" borderId="58" xfId="0" applyFill="1" applyBorder="1" applyAlignment="1" applyProtection="1">
      <alignment horizontal="center" vertical="center"/>
      <protection hidden="1"/>
    </xf>
    <xf numFmtId="0" fontId="0" fillId="2" borderId="39" xfId="0" applyFill="1" applyBorder="1" applyAlignment="1" applyProtection="1">
      <alignment horizontal="center" vertical="center"/>
      <protection hidden="1"/>
    </xf>
    <xf numFmtId="2" fontId="0" fillId="0" borderId="37" xfId="0" applyNumberFormat="1" applyBorder="1" applyAlignment="1" applyProtection="1">
      <alignment horizontal="center" wrapText="1"/>
      <protection hidden="1"/>
    </xf>
    <xf numFmtId="2" fontId="0" fillId="0" borderId="32" xfId="0" applyNumberFormat="1" applyBorder="1" applyAlignment="1" applyProtection="1">
      <alignment horizontal="center" wrapText="1"/>
      <protection hidden="1"/>
    </xf>
    <xf numFmtId="2" fontId="0" fillId="0" borderId="33" xfId="0" applyNumberFormat="1" applyBorder="1" applyAlignment="1" applyProtection="1">
      <alignment horizontal="center" wrapText="1"/>
      <protection hidden="1"/>
    </xf>
    <xf numFmtId="2" fontId="0" fillId="0" borderId="10" xfId="0" applyNumberFormat="1" applyBorder="1" applyAlignment="1" applyProtection="1">
      <alignment horizontal="center" wrapText="1"/>
      <protection hidden="1"/>
    </xf>
    <xf numFmtId="2" fontId="0" fillId="0" borderId="15" xfId="0" applyNumberFormat="1" applyBorder="1" applyAlignment="1" applyProtection="1">
      <alignment horizontal="center" wrapText="1"/>
      <protection hidden="1"/>
    </xf>
    <xf numFmtId="2" fontId="0" fillId="0" borderId="11" xfId="0" applyNumberFormat="1" applyBorder="1" applyAlignment="1" applyProtection="1">
      <alignment horizontal="center" wrapText="1"/>
      <protection hidden="1"/>
    </xf>
    <xf numFmtId="2" fontId="0" fillId="0" borderId="38" xfId="0" applyNumberFormat="1" applyBorder="1" applyAlignment="1" applyProtection="1">
      <alignment horizontal="center" wrapText="1"/>
      <protection hidden="1"/>
    </xf>
    <xf numFmtId="2" fontId="0" fillId="0" borderId="58" xfId="0" applyNumberFormat="1" applyBorder="1" applyAlignment="1" applyProtection="1">
      <alignment horizontal="center" wrapText="1"/>
      <protection hidden="1"/>
    </xf>
    <xf numFmtId="2" fontId="0" fillId="0" borderId="39" xfId="0" applyNumberFormat="1" applyBorder="1" applyAlignment="1" applyProtection="1">
      <alignment horizontal="center" wrapText="1"/>
      <protection hidden="1"/>
    </xf>
    <xf numFmtId="0" fontId="0" fillId="6" borderId="52" xfId="0" applyFill="1" applyBorder="1" applyAlignment="1" applyProtection="1">
      <alignment horizontal="center"/>
      <protection hidden="1"/>
    </xf>
    <xf numFmtId="0" fontId="0" fillId="6" borderId="54" xfId="0" applyFill="1" applyBorder="1" applyAlignment="1" applyProtection="1">
      <alignment horizontal="center"/>
      <protection hidden="1"/>
    </xf>
    <xf numFmtId="0" fontId="0" fillId="6" borderId="53" xfId="0" applyFill="1" applyBorder="1" applyAlignment="1" applyProtection="1">
      <alignment horizontal="center"/>
      <protection hidden="1"/>
    </xf>
    <xf numFmtId="0" fontId="4" fillId="0" borderId="62" xfId="0" applyFont="1" applyBorder="1" applyAlignment="1" applyProtection="1">
      <alignment horizontal="center"/>
      <protection hidden="1"/>
    </xf>
    <xf numFmtId="0" fontId="4" fillId="0" borderId="63" xfId="0" applyFont="1" applyBorder="1" applyAlignment="1" applyProtection="1">
      <alignment horizontal="center"/>
      <protection hidden="1"/>
    </xf>
    <xf numFmtId="0" fontId="4" fillId="0" borderId="64" xfId="0" applyFont="1" applyBorder="1" applyAlignment="1" applyProtection="1">
      <alignment horizontal="center"/>
      <protection hidden="1"/>
    </xf>
    <xf numFmtId="175" fontId="4" fillId="5" borderId="62" xfId="0" applyNumberFormat="1" applyFont="1" applyFill="1" applyBorder="1" applyAlignment="1" applyProtection="1">
      <alignment horizontal="center"/>
      <protection hidden="1"/>
    </xf>
    <xf numFmtId="175" fontId="4" fillId="5" borderId="64" xfId="0" applyNumberFormat="1" applyFont="1" applyFill="1" applyBorder="1" applyAlignment="1" applyProtection="1">
      <alignment horizontal="center"/>
      <protection hidden="1"/>
    </xf>
    <xf numFmtId="168" fontId="5" fillId="3" borderId="1" xfId="0" applyNumberFormat="1" applyFont="1" applyFill="1" applyBorder="1" applyAlignment="1" applyProtection="1">
      <alignment horizontal="center"/>
      <protection hidden="1"/>
    </xf>
    <xf numFmtId="169" fontId="0" fillId="4" borderId="1" xfId="0" applyNumberFormat="1" applyFill="1" applyBorder="1" applyAlignment="1" applyProtection="1">
      <alignment horizontal="center"/>
      <protection hidden="1"/>
    </xf>
    <xf numFmtId="0" fontId="1" fillId="2" borderId="41" xfId="0" applyFont="1" applyFill="1" applyBorder="1" applyAlignment="1" applyProtection="1">
      <alignment horizontal="center" vertical="center" wrapText="1"/>
      <protection hidden="1"/>
    </xf>
    <xf numFmtId="0" fontId="1" fillId="2" borderId="32" xfId="0" applyFont="1" applyFill="1" applyBorder="1" applyAlignment="1" applyProtection="1">
      <alignment horizontal="center" vertical="center" wrapText="1"/>
      <protection hidden="1"/>
    </xf>
    <xf numFmtId="0" fontId="1" fillId="2" borderId="42" xfId="0" applyFont="1" applyFill="1" applyBorder="1" applyAlignment="1" applyProtection="1">
      <alignment horizontal="center" vertical="center" wrapText="1"/>
      <protection hidden="1"/>
    </xf>
    <xf numFmtId="0" fontId="4" fillId="2" borderId="1" xfId="0" applyFont="1" applyFill="1" applyBorder="1" applyAlignment="1" applyProtection="1">
      <alignment horizontal="center"/>
      <protection hidden="1"/>
    </xf>
    <xf numFmtId="0" fontId="14" fillId="2" borderId="10" xfId="1" applyFont="1" applyFill="1" applyBorder="1" applyAlignment="1" applyProtection="1">
      <alignment horizontal="center" vertical="center"/>
      <protection locked="0"/>
    </xf>
    <xf numFmtId="0" fontId="14" fillId="2" borderId="15" xfId="1" applyFont="1" applyFill="1" applyBorder="1" applyAlignment="1" applyProtection="1">
      <alignment horizontal="center" vertical="center"/>
      <protection locked="0"/>
    </xf>
    <xf numFmtId="0" fontId="14" fillId="2" borderId="11" xfId="1" applyFont="1" applyFill="1" applyBorder="1" applyAlignment="1" applyProtection="1">
      <alignment horizontal="center" vertical="center"/>
      <protection locked="0"/>
    </xf>
    <xf numFmtId="15" fontId="4" fillId="2" borderId="10" xfId="0" applyNumberFormat="1" applyFont="1" applyFill="1" applyBorder="1" applyAlignment="1" applyProtection="1">
      <alignment horizontal="center"/>
      <protection hidden="1"/>
    </xf>
    <xf numFmtId="15" fontId="4" fillId="2" borderId="15" xfId="0" applyNumberFormat="1" applyFont="1" applyFill="1" applyBorder="1" applyAlignment="1" applyProtection="1">
      <alignment horizontal="center"/>
      <protection hidden="1"/>
    </xf>
    <xf numFmtId="15" fontId="4" fillId="2" borderId="11" xfId="0" applyNumberFormat="1" applyFont="1" applyFill="1" applyBorder="1" applyAlignment="1" applyProtection="1">
      <alignment horizontal="center"/>
      <protection hidden="1"/>
    </xf>
    <xf numFmtId="175" fontId="0" fillId="0" borderId="14" xfId="0" applyNumberFormat="1" applyBorder="1" applyAlignment="1" applyProtection="1">
      <alignment horizontal="center"/>
      <protection hidden="1"/>
    </xf>
    <xf numFmtId="175" fontId="0" fillId="0" borderId="20" xfId="0" applyNumberFormat="1" applyBorder="1" applyAlignment="1" applyProtection="1">
      <alignment horizontal="center"/>
      <protection hidden="1"/>
    </xf>
    <xf numFmtId="0" fontId="4" fillId="2" borderId="10" xfId="0" applyFont="1" applyFill="1" applyBorder="1" applyAlignment="1" applyProtection="1">
      <alignment horizontal="center"/>
      <protection hidden="1"/>
    </xf>
    <xf numFmtId="0" fontId="4" fillId="2" borderId="15" xfId="0" applyFont="1" applyFill="1" applyBorder="1" applyAlignment="1" applyProtection="1">
      <alignment horizontal="center"/>
      <protection hidden="1"/>
    </xf>
    <xf numFmtId="167" fontId="0" fillId="7" borderId="60" xfId="0" applyNumberFormat="1" applyFill="1" applyBorder="1" applyAlignment="1" applyProtection="1">
      <alignment horizontal="center" vertical="center" wrapText="1"/>
      <protection locked="0"/>
    </xf>
    <xf numFmtId="167" fontId="0" fillId="7" borderId="61" xfId="0" applyNumberFormat="1" applyFill="1" applyBorder="1" applyAlignment="1" applyProtection="1">
      <alignment horizontal="center" vertical="center" wrapText="1"/>
      <protection locked="0"/>
    </xf>
    <xf numFmtId="0" fontId="0" fillId="7" borderId="59" xfId="0" applyFill="1" applyBorder="1" applyAlignment="1" applyProtection="1">
      <alignment horizontal="left" vertical="center" wrapText="1"/>
      <protection hidden="1"/>
    </xf>
    <xf numFmtId="0" fontId="0" fillId="7" borderId="60" xfId="0" applyFill="1" applyBorder="1" applyAlignment="1" applyProtection="1">
      <alignment horizontal="left" vertical="center" wrapText="1"/>
      <protection hidden="1"/>
    </xf>
    <xf numFmtId="0" fontId="0" fillId="7" borderId="61" xfId="0" applyFill="1" applyBorder="1" applyAlignment="1" applyProtection="1">
      <alignment horizontal="left" vertical="center" wrapText="1"/>
      <protection hidden="1"/>
    </xf>
    <xf numFmtId="174" fontId="0" fillId="6" borderId="52" xfId="0" applyNumberFormat="1" applyFill="1" applyBorder="1" applyAlignment="1" applyProtection="1">
      <alignment horizontal="center"/>
      <protection locked="0"/>
    </xf>
    <xf numFmtId="174" fontId="0" fillId="6" borderId="54" xfId="0" applyNumberFormat="1" applyFill="1" applyBorder="1" applyAlignment="1" applyProtection="1">
      <alignment horizontal="center"/>
      <protection locked="0"/>
    </xf>
    <xf numFmtId="174" fontId="0" fillId="6" borderId="53" xfId="0" applyNumberFormat="1" applyFill="1" applyBorder="1" applyAlignment="1" applyProtection="1">
      <alignment horizontal="center"/>
      <protection locked="0"/>
    </xf>
    <xf numFmtId="167" fontId="5" fillId="3" borderId="1" xfId="0" applyNumberFormat="1" applyFont="1" applyFill="1" applyBorder="1" applyAlignment="1" applyProtection="1">
      <alignment horizontal="center"/>
      <protection hidden="1"/>
    </xf>
    <xf numFmtId="0" fontId="0" fillId="6" borderId="36" xfId="0" applyFill="1" applyBorder="1" applyAlignment="1" applyProtection="1">
      <alignment horizontal="left"/>
      <protection hidden="1"/>
    </xf>
    <xf numFmtId="0" fontId="0" fillId="6" borderId="5" xfId="0" applyFill="1" applyBorder="1" applyAlignment="1" applyProtection="1">
      <alignment horizontal="left"/>
      <protection hidden="1"/>
    </xf>
    <xf numFmtId="0" fontId="0" fillId="6" borderId="6" xfId="0" applyFill="1" applyBorder="1" applyAlignment="1" applyProtection="1">
      <alignment horizontal="left"/>
      <protection hidden="1"/>
    </xf>
    <xf numFmtId="0" fontId="0" fillId="6" borderId="52" xfId="0" applyFill="1" applyBorder="1" applyAlignment="1" applyProtection="1">
      <alignment horizontal="left"/>
      <protection hidden="1"/>
    </xf>
    <xf numFmtId="0" fontId="0" fillId="6" borderId="54" xfId="0" applyFill="1" applyBorder="1" applyAlignment="1" applyProtection="1">
      <alignment horizontal="left"/>
      <protection hidden="1"/>
    </xf>
    <xf numFmtId="0" fontId="0" fillId="6" borderId="53" xfId="0" applyFill="1" applyBorder="1" applyAlignment="1" applyProtection="1">
      <alignment horizontal="left"/>
      <protection hidden="1"/>
    </xf>
    <xf numFmtId="173" fontId="0" fillId="6" borderId="52" xfId="0" applyNumberFormat="1" applyFill="1" applyBorder="1" applyAlignment="1" applyProtection="1">
      <alignment horizontal="center"/>
      <protection locked="0"/>
    </xf>
    <xf numFmtId="173" fontId="0" fillId="6" borderId="54" xfId="0" applyNumberFormat="1" applyFill="1" applyBorder="1" applyAlignment="1" applyProtection="1">
      <alignment horizontal="center"/>
      <protection locked="0"/>
    </xf>
    <xf numFmtId="173" fontId="0" fillId="6" borderId="53" xfId="0" applyNumberFormat="1" applyFill="1" applyBorder="1" applyAlignment="1" applyProtection="1">
      <alignment horizontal="center"/>
      <protection locked="0"/>
    </xf>
    <xf numFmtId="175" fontId="4" fillId="0" borderId="69" xfId="0" applyNumberFormat="1" applyFont="1" applyBorder="1" applyAlignment="1" applyProtection="1">
      <alignment horizontal="center"/>
      <protection hidden="1"/>
    </xf>
    <xf numFmtId="175" fontId="4" fillId="0" borderId="70" xfId="0" applyNumberFormat="1" applyFont="1" applyBorder="1" applyAlignment="1" applyProtection="1">
      <alignment horizontal="center"/>
      <protection hidden="1"/>
    </xf>
    <xf numFmtId="0" fontId="4" fillId="7" borderId="26" xfId="0" applyFont="1" applyFill="1" applyBorder="1" applyAlignment="1" applyProtection="1">
      <alignment horizontal="center"/>
      <protection hidden="1"/>
    </xf>
    <xf numFmtId="0" fontId="10" fillId="2" borderId="34" xfId="0" applyFont="1" applyFill="1" applyBorder="1" applyAlignment="1" applyProtection="1">
      <alignment horizontal="center" vertical="center"/>
      <protection hidden="1"/>
    </xf>
    <xf numFmtId="0" fontId="10" fillId="2" borderId="2" xfId="0" applyFont="1" applyFill="1" applyBorder="1" applyAlignment="1" applyProtection="1">
      <alignment horizontal="center" vertical="center"/>
      <protection hidden="1"/>
    </xf>
    <xf numFmtId="0" fontId="10" fillId="2" borderId="3" xfId="0" applyFont="1" applyFill="1" applyBorder="1" applyAlignment="1" applyProtection="1">
      <alignment horizontal="center" vertical="center"/>
      <protection hidden="1"/>
    </xf>
    <xf numFmtId="0" fontId="10" fillId="2" borderId="36" xfId="0" applyFont="1" applyFill="1" applyBorder="1" applyAlignment="1" applyProtection="1">
      <alignment horizontal="center" vertical="center"/>
      <protection hidden="1"/>
    </xf>
    <xf numFmtId="0" fontId="10" fillId="2" borderId="5" xfId="0" applyFont="1" applyFill="1" applyBorder="1" applyAlignment="1" applyProtection="1">
      <alignment horizontal="center" vertical="center"/>
      <protection hidden="1"/>
    </xf>
    <xf numFmtId="0" fontId="10" fillId="2" borderId="6" xfId="0" applyFont="1" applyFill="1" applyBorder="1" applyAlignment="1" applyProtection="1">
      <alignment horizontal="center" vertical="center"/>
      <protection hidden="1"/>
    </xf>
    <xf numFmtId="0" fontId="0" fillId="0" borderId="1" xfId="0" applyBorder="1" applyAlignment="1" applyProtection="1">
      <alignment horizontal="right"/>
      <protection hidden="1"/>
    </xf>
    <xf numFmtId="175" fontId="0" fillId="0" borderId="1" xfId="0" applyNumberFormat="1" applyBorder="1" applyAlignment="1" applyProtection="1">
      <alignment horizontal="center"/>
      <protection hidden="1"/>
    </xf>
    <xf numFmtId="175" fontId="0" fillId="0" borderId="10" xfId="0" applyNumberFormat="1" applyBorder="1" applyAlignment="1" applyProtection="1">
      <alignment horizontal="center"/>
      <protection hidden="1"/>
    </xf>
    <xf numFmtId="0" fontId="4" fillId="5" borderId="1" xfId="0" applyFont="1" applyFill="1" applyBorder="1" applyAlignment="1" applyProtection="1">
      <alignment horizontal="center"/>
      <protection hidden="1"/>
    </xf>
    <xf numFmtId="175" fontId="4" fillId="5" borderId="1" xfId="0" applyNumberFormat="1" applyFont="1" applyFill="1" applyBorder="1" applyAlignment="1" applyProtection="1">
      <alignment horizontal="center"/>
      <protection hidden="1"/>
    </xf>
    <xf numFmtId="175" fontId="4" fillId="5" borderId="10" xfId="0" applyNumberFormat="1" applyFont="1" applyFill="1" applyBorder="1" applyAlignment="1" applyProtection="1">
      <alignment horizontal="center"/>
      <protection hidden="1"/>
    </xf>
    <xf numFmtId="0" fontId="0" fillId="0" borderId="41" xfId="0" applyBorder="1" applyAlignment="1" applyProtection="1">
      <alignment horizontal="right"/>
      <protection hidden="1"/>
    </xf>
    <xf numFmtId="0" fontId="0" fillId="0" borderId="32" xfId="0" applyBorder="1" applyAlignment="1" applyProtection="1">
      <alignment horizontal="right"/>
      <protection hidden="1"/>
    </xf>
    <xf numFmtId="0" fontId="0" fillId="0" borderId="33" xfId="0" applyBorder="1" applyAlignment="1" applyProtection="1">
      <alignment horizontal="right"/>
      <protection hidden="1"/>
    </xf>
    <xf numFmtId="175" fontId="0" fillId="0" borderId="66" xfId="0" applyNumberFormat="1" applyBorder="1" applyAlignment="1" applyProtection="1">
      <alignment horizontal="right"/>
      <protection hidden="1"/>
    </xf>
    <xf numFmtId="175" fontId="0" fillId="0" borderId="15" xfId="0" applyNumberFormat="1" applyBorder="1" applyAlignment="1" applyProtection="1">
      <alignment horizontal="right"/>
      <protection hidden="1"/>
    </xf>
    <xf numFmtId="175" fontId="0" fillId="0" borderId="11" xfId="0" applyNumberFormat="1" applyBorder="1" applyAlignment="1" applyProtection="1">
      <alignment horizontal="right"/>
      <protection hidden="1"/>
    </xf>
    <xf numFmtId="175" fontId="0" fillId="0" borderId="37" xfId="0" applyNumberFormat="1" applyBorder="1" applyAlignment="1" applyProtection="1">
      <alignment horizontal="center"/>
      <protection hidden="1"/>
    </xf>
    <xf numFmtId="175" fontId="0" fillId="0" borderId="32" xfId="0" applyNumberFormat="1" applyBorder="1" applyAlignment="1" applyProtection="1">
      <alignment horizontal="center"/>
      <protection hidden="1"/>
    </xf>
    <xf numFmtId="175" fontId="0" fillId="0" borderId="33" xfId="0" applyNumberFormat="1" applyBorder="1" applyAlignment="1" applyProtection="1">
      <alignment horizontal="center"/>
      <protection hidden="1"/>
    </xf>
    <xf numFmtId="175" fontId="0" fillId="0" borderId="15" xfId="0" applyNumberFormat="1" applyBorder="1" applyAlignment="1" applyProtection="1">
      <alignment horizontal="center"/>
      <protection hidden="1"/>
    </xf>
    <xf numFmtId="175" fontId="0" fillId="0" borderId="11" xfId="0" applyNumberFormat="1" applyBorder="1" applyAlignment="1" applyProtection="1">
      <alignment horizontal="center"/>
      <protection hidden="1"/>
    </xf>
    <xf numFmtId="0" fontId="4" fillId="5" borderId="31" xfId="0" applyFont="1" applyFill="1" applyBorder="1" applyAlignment="1" applyProtection="1">
      <alignment horizontal="right"/>
      <protection hidden="1"/>
    </xf>
    <xf numFmtId="0" fontId="4" fillId="5" borderId="26" xfId="0" applyFont="1" applyFill="1" applyBorder="1" applyAlignment="1" applyProtection="1">
      <alignment horizontal="right"/>
      <protection hidden="1"/>
    </xf>
    <xf numFmtId="175" fontId="4" fillId="5" borderId="26" xfId="0" applyNumberFormat="1" applyFont="1" applyFill="1" applyBorder="1" applyAlignment="1" applyProtection="1">
      <alignment horizontal="center"/>
      <protection hidden="1"/>
    </xf>
    <xf numFmtId="0" fontId="4" fillId="0" borderId="37" xfId="0" applyFont="1" applyBorder="1" applyAlignment="1" applyProtection="1">
      <alignment horizontal="right"/>
      <protection hidden="1"/>
    </xf>
    <xf numFmtId="0" fontId="4" fillId="0" borderId="32" xfId="0" applyFont="1" applyBorder="1" applyAlignment="1" applyProtection="1">
      <alignment horizontal="right"/>
      <protection hidden="1"/>
    </xf>
    <xf numFmtId="0" fontId="4" fillId="0" borderId="33" xfId="0" applyFont="1" applyBorder="1" applyAlignment="1" applyProtection="1">
      <alignment horizontal="right"/>
      <protection hidden="1"/>
    </xf>
    <xf numFmtId="0" fontId="4" fillId="7" borderId="10" xfId="0" applyFont="1" applyFill="1" applyBorder="1" applyAlignment="1" applyProtection="1">
      <alignment horizontal="right"/>
      <protection hidden="1"/>
    </xf>
    <xf numFmtId="0" fontId="4" fillId="7" borderId="15" xfId="0" applyFont="1" applyFill="1" applyBorder="1" applyAlignment="1" applyProtection="1">
      <alignment horizontal="right"/>
      <protection hidden="1"/>
    </xf>
    <xf numFmtId="0" fontId="4" fillId="7" borderId="11" xfId="0" applyFont="1" applyFill="1" applyBorder="1" applyAlignment="1" applyProtection="1">
      <alignment horizontal="right"/>
      <protection hidden="1"/>
    </xf>
    <xf numFmtId="175" fontId="4" fillId="0" borderId="37" xfId="0" applyNumberFormat="1" applyFont="1" applyBorder="1" applyAlignment="1" applyProtection="1">
      <alignment horizontal="center"/>
      <protection hidden="1"/>
    </xf>
    <xf numFmtId="175" fontId="4" fillId="0" borderId="42" xfId="0" applyNumberFormat="1" applyFont="1" applyBorder="1" applyAlignment="1" applyProtection="1">
      <alignment horizontal="center"/>
      <protection hidden="1"/>
    </xf>
    <xf numFmtId="10" fontId="0" fillId="7" borderId="10" xfId="0" applyNumberFormat="1" applyFill="1" applyBorder="1" applyAlignment="1" applyProtection="1">
      <alignment horizontal="center"/>
      <protection locked="0"/>
    </xf>
    <xf numFmtId="10" fontId="0" fillId="7" borderId="67" xfId="0" applyNumberFormat="1" applyFill="1" applyBorder="1" applyAlignment="1" applyProtection="1">
      <alignment horizontal="center"/>
      <protection locked="0"/>
    </xf>
    <xf numFmtId="0" fontId="4" fillId="2" borderId="52" xfId="0" applyFont="1" applyFill="1" applyBorder="1" applyAlignment="1" applyProtection="1">
      <alignment horizontal="center" vertical="center"/>
      <protection locked="0" hidden="1"/>
    </xf>
    <xf numFmtId="0" fontId="4" fillId="2" borderId="54" xfId="0" applyFont="1" applyFill="1" applyBorder="1" applyAlignment="1" applyProtection="1">
      <alignment horizontal="center" vertical="center"/>
      <protection locked="0" hidden="1"/>
    </xf>
    <xf numFmtId="0" fontId="4" fillId="2" borderId="53" xfId="0" applyFont="1" applyFill="1" applyBorder="1" applyAlignment="1" applyProtection="1">
      <alignment horizontal="center" vertical="center"/>
      <protection locked="0" hidden="1"/>
    </xf>
    <xf numFmtId="0" fontId="6" fillId="2" borderId="19" xfId="1" applyFill="1" applyBorder="1" applyAlignment="1" applyProtection="1">
      <alignment horizontal="center" vertical="center"/>
      <protection locked="0"/>
    </xf>
    <xf numFmtId="0" fontId="6" fillId="2" borderId="0" xfId="1" applyFill="1" applyBorder="1" applyAlignment="1" applyProtection="1">
      <alignment horizontal="center" vertical="center"/>
      <protection locked="0"/>
    </xf>
    <xf numFmtId="0" fontId="6" fillId="2" borderId="20" xfId="1" applyFill="1" applyBorder="1" applyAlignment="1" applyProtection="1">
      <alignment horizontal="center" vertical="center"/>
      <protection locked="0"/>
    </xf>
    <xf numFmtId="0" fontId="6" fillId="2" borderId="28" xfId="1" applyFill="1" applyBorder="1" applyAlignment="1" applyProtection="1">
      <alignment horizontal="center" vertical="center"/>
      <protection locked="0"/>
    </xf>
    <xf numFmtId="0" fontId="6" fillId="2" borderId="17" xfId="1" applyFill="1" applyBorder="1" applyAlignment="1" applyProtection="1">
      <alignment horizontal="center" vertical="center"/>
      <protection locked="0"/>
    </xf>
    <xf numFmtId="0" fontId="6" fillId="2" borderId="18" xfId="1" applyFill="1" applyBorder="1" applyAlignment="1" applyProtection="1">
      <alignment horizontal="center" vertical="center"/>
      <protection locked="0"/>
    </xf>
    <xf numFmtId="170" fontId="4" fillId="2" borderId="1" xfId="0" applyNumberFormat="1" applyFont="1" applyFill="1" applyBorder="1" applyAlignment="1" applyProtection="1">
      <alignment horizontal="center"/>
      <protection hidden="1"/>
    </xf>
    <xf numFmtId="167" fontId="0" fillId="0" borderId="12" xfId="0" applyNumberFormat="1" applyBorder="1" applyAlignment="1" applyProtection="1">
      <alignment horizontal="center" vertical="center" wrapText="1"/>
      <protection hidden="1"/>
    </xf>
    <xf numFmtId="167" fontId="0" fillId="0" borderId="13" xfId="0" applyNumberFormat="1" applyBorder="1" applyAlignment="1" applyProtection="1">
      <alignment horizontal="center" vertical="center" wrapText="1"/>
      <protection hidden="1"/>
    </xf>
    <xf numFmtId="167" fontId="0" fillId="0" borderId="14" xfId="0" applyNumberFormat="1" applyBorder="1" applyAlignment="1" applyProtection="1">
      <alignment horizontal="center" vertical="center" wrapText="1"/>
      <protection hidden="1"/>
    </xf>
    <xf numFmtId="170" fontId="5" fillId="3" borderId="1" xfId="0" applyNumberFormat="1" applyFont="1" applyFill="1" applyBorder="1" applyAlignment="1" applyProtection="1">
      <alignment horizontal="center"/>
      <protection hidden="1"/>
    </xf>
    <xf numFmtId="170" fontId="0" fillId="4" borderId="1" xfId="0" applyNumberFormat="1" applyFill="1" applyBorder="1" applyAlignment="1" applyProtection="1">
      <alignment horizontal="center"/>
      <protection hidden="1"/>
    </xf>
    <xf numFmtId="175" fontId="0" fillId="7" borderId="26" xfId="0" applyNumberFormat="1" applyFill="1" applyBorder="1" applyAlignment="1" applyProtection="1">
      <alignment horizontal="center"/>
      <protection locked="0"/>
    </xf>
    <xf numFmtId="175" fontId="0" fillId="7" borderId="57" xfId="0" applyNumberFormat="1" applyFill="1" applyBorder="1" applyAlignment="1" applyProtection="1">
      <alignment horizontal="center"/>
      <protection locked="0"/>
    </xf>
    <xf numFmtId="0" fontId="0" fillId="0" borderId="14" xfId="0" applyBorder="1" applyAlignment="1" applyProtection="1">
      <alignment horizontal="right"/>
      <protection hidden="1"/>
    </xf>
    <xf numFmtId="0" fontId="1" fillId="6" borderId="0" xfId="0" applyFont="1" applyFill="1" applyAlignment="1" applyProtection="1">
      <alignment horizontal="center"/>
      <protection hidden="1"/>
    </xf>
    <xf numFmtId="2" fontId="4" fillId="2" borderId="1" xfId="0" applyNumberFormat="1" applyFont="1" applyFill="1" applyBorder="1" applyAlignment="1" applyProtection="1">
      <alignment horizontal="center"/>
      <protection hidden="1"/>
    </xf>
    <xf numFmtId="167" fontId="0" fillId="4" borderId="1" xfId="0" applyNumberFormat="1" applyFill="1" applyBorder="1" applyAlignment="1" applyProtection="1">
      <alignment horizontal="center"/>
      <protection hidden="1"/>
    </xf>
    <xf numFmtId="167" fontId="0" fillId="0" borderId="10" xfId="0" applyNumberFormat="1" applyBorder="1" applyAlignment="1" applyProtection="1">
      <alignment horizontal="center" vertical="center" wrapText="1"/>
      <protection hidden="1"/>
    </xf>
    <xf numFmtId="0" fontId="4" fillId="5" borderId="0" xfId="0" applyFont="1" applyFill="1" applyAlignment="1" applyProtection="1">
      <alignment horizontal="center"/>
      <protection hidden="1"/>
    </xf>
  </cellXfs>
  <cellStyles count="2">
    <cellStyle name="Lien hypertexte" xfId="1" builtinId="8"/>
    <cellStyle name="Normal" xfId="0" builtinId="0"/>
  </cellStyles>
  <dxfs count="60">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
      <fill>
        <patternFill>
          <bgColor theme="9" tint="0.79998168889431442"/>
        </patternFill>
      </fill>
      <border>
        <left style="thin">
          <color rgb="FF00B050"/>
        </left>
        <right style="thin">
          <color rgb="FF00B050"/>
        </right>
        <top style="thin">
          <color rgb="FF00B050"/>
        </top>
        <bottom style="thin">
          <color rgb="FF00B050"/>
        </bottom>
        <vertical/>
        <horizontal/>
      </border>
    </dxf>
  </dxfs>
  <tableStyles count="0" defaultTableStyle="TableStyleMedium2" defaultPivotStyle="PivotStyleLight16"/>
  <colors>
    <mruColors>
      <color rgb="FFFFFF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CA"/>
              <a:t>Votre</a:t>
            </a:r>
            <a:r>
              <a:rPr lang="fr-CA" baseline="0"/>
              <a:t> prix vs min,max,médiane</a:t>
            </a:r>
            <a:endParaRPr lang="fr-CA"/>
          </a:p>
        </c:rich>
      </c:tx>
      <c:layout>
        <c:manualLayout>
          <c:xMode val="edge"/>
          <c:yMode val="edge"/>
          <c:x val="0.31911050875422614"/>
          <c:y val="1.793492185498334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CA"/>
        </a:p>
      </c:txPr>
    </c:title>
    <c:autoTitleDeleted val="0"/>
    <c:plotArea>
      <c:layout/>
      <c:barChart>
        <c:barDir val="bar"/>
        <c:grouping val="clustered"/>
        <c:varyColors val="0"/>
        <c:ser>
          <c:idx val="0"/>
          <c:order val="0"/>
          <c:tx>
            <c:v>Prix Max</c:v>
          </c:tx>
          <c:spPr>
            <a:gradFill flip="none" rotWithShape="1">
              <a:gsLst>
                <a:gs pos="0">
                  <a:srgbClr val="00B050">
                    <a:tint val="66000"/>
                    <a:satMod val="160000"/>
                  </a:srgbClr>
                </a:gs>
                <a:gs pos="50000">
                  <a:srgbClr val="00B050">
                    <a:tint val="44500"/>
                    <a:satMod val="160000"/>
                  </a:srgbClr>
                </a:gs>
                <a:gs pos="100000">
                  <a:srgbClr val="00B050">
                    <a:tint val="23500"/>
                    <a:satMod val="160000"/>
                  </a:srgbClr>
                </a:gs>
              </a:gsLst>
              <a:lin ang="13500000" scaled="1"/>
              <a:tileRect/>
            </a:gradFill>
            <a:ln w="9525" cap="flat" cmpd="sng" algn="ctr">
              <a:solidFill>
                <a:schemeClr val="lt1">
                  <a:alpha val="50000"/>
                </a:schemeClr>
              </a:solidFill>
              <a:round/>
            </a:ln>
            <a:effectLst/>
          </c:spPr>
          <c:invertIfNegative val="0"/>
          <c:dLbls>
            <c:dLbl>
              <c:idx val="0"/>
              <c:layout>
                <c:manualLayout>
                  <c:x val="-0.19087852597899604"/>
                  <c:y val="2.3079103164514309E-7"/>
                </c:manualLayout>
              </c:layout>
              <c:tx>
                <c:rich>
                  <a:bodyPr/>
                  <a:lstStyle/>
                  <a:p>
                    <a:r>
                      <a:rPr lang="en-US"/>
                      <a:t> </a:t>
                    </a:r>
                    <a:r>
                      <a:rPr lang="en-US" sz="1600"/>
                      <a:t>PRIX MAX: </a:t>
                    </a:r>
                    <a:fld id="{AA598DE4-53B4-4A3D-A6BD-EE02AD22D4E0}" type="VALUE">
                      <a:rPr lang="en-US" sz="1600" baseline="0"/>
                      <a:pPr/>
                      <a:t>[VALEUR]</a:t>
                    </a:fld>
                    <a:endParaRPr lang="en-US" sz="1600"/>
                  </a:p>
                </c:rich>
              </c:tx>
              <c:dLblPos val="outEnd"/>
              <c:showLegendKey val="0"/>
              <c:showVal val="1"/>
              <c:showCatName val="1"/>
              <c:showSerName val="0"/>
              <c:showPercent val="0"/>
              <c:showBubbleSize val="0"/>
              <c:extLst>
                <c:ext xmlns:c15="http://schemas.microsoft.com/office/drawing/2012/chart" uri="{CE6537A1-D6FC-4f65-9D91-7224C49458BB}">
                  <c15:layout>
                    <c:manualLayout>
                      <c:w val="0.2503333333333333"/>
                      <c:h val="0.16645851560221639"/>
                    </c:manualLayout>
                  </c15:layout>
                  <c15:dlblFieldTable/>
                  <c15:showDataLabelsRange val="0"/>
                </c:ext>
                <c:ext xmlns:c16="http://schemas.microsoft.com/office/drawing/2014/chart" uri="{C3380CC4-5D6E-409C-BE32-E72D297353CC}">
                  <c16:uniqueId val="{00000004-F51B-4E1F-9CD2-65A618CB2E71}"/>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ysClr val="windowText" lastClr="000000"/>
                    </a:solidFill>
                    <a:latin typeface="+mn-lt"/>
                    <a:ea typeface="+mn-ea"/>
                    <a:cs typeface="+mn-cs"/>
                  </a:defRPr>
                </a:pPr>
                <a:endParaRPr lang="fr-FR"/>
              </a:p>
            </c:txPr>
            <c:dLblPos val="inBase"/>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Mâles '!$AH$39</c:f>
              <c:numCache>
                <c:formatCode>#0.00" $/lb "</c:formatCode>
                <c:ptCount val="1"/>
                <c:pt idx="0">
                  <c:v>5.5780000000000003</c:v>
                </c:pt>
              </c:numCache>
            </c:numRef>
          </c:val>
          <c:extLst>
            <c:ext xmlns:c16="http://schemas.microsoft.com/office/drawing/2014/chart" uri="{C3380CC4-5D6E-409C-BE32-E72D297353CC}">
              <c16:uniqueId val="{00000000-F51B-4E1F-9CD2-65A618CB2E71}"/>
            </c:ext>
          </c:extLst>
        </c:ser>
        <c:ser>
          <c:idx val="1"/>
          <c:order val="1"/>
          <c:tx>
            <c:v>Médiane</c:v>
          </c:tx>
          <c:spPr>
            <a:gradFill flip="none" rotWithShape="1">
              <a:gsLst>
                <a:gs pos="0">
                  <a:srgbClr val="00B0F0">
                    <a:tint val="66000"/>
                    <a:satMod val="160000"/>
                  </a:srgbClr>
                </a:gs>
                <a:gs pos="50000">
                  <a:srgbClr val="00B0F0">
                    <a:tint val="44500"/>
                    <a:satMod val="160000"/>
                  </a:srgbClr>
                </a:gs>
                <a:gs pos="100000">
                  <a:srgbClr val="00B0F0">
                    <a:tint val="23500"/>
                    <a:satMod val="160000"/>
                  </a:srgbClr>
                </a:gs>
              </a:gsLst>
              <a:lin ang="2700000" scaled="1"/>
              <a:tileRect/>
            </a:gradFill>
            <a:ln w="9525" cap="flat" cmpd="sng" algn="ctr">
              <a:solidFill>
                <a:schemeClr val="lt1">
                  <a:alpha val="50000"/>
                </a:schemeClr>
              </a:solidFill>
              <a:round/>
            </a:ln>
            <a:effectLst/>
          </c:spPr>
          <c:invertIfNegative val="0"/>
          <c:dPt>
            <c:idx val="0"/>
            <c:invertIfNegative val="0"/>
            <c:bubble3D val="0"/>
            <c:spPr>
              <a:gradFill flip="none" rotWithShape="1">
                <a:gsLst>
                  <a:gs pos="0">
                    <a:srgbClr val="00B0F0">
                      <a:tint val="66000"/>
                      <a:satMod val="160000"/>
                    </a:srgbClr>
                  </a:gs>
                  <a:gs pos="50000">
                    <a:srgbClr val="00B0F0">
                      <a:tint val="44500"/>
                      <a:satMod val="160000"/>
                    </a:srgbClr>
                  </a:gs>
                  <a:gs pos="100000">
                    <a:srgbClr val="00B0F0">
                      <a:tint val="23500"/>
                      <a:satMod val="160000"/>
                    </a:srgbClr>
                  </a:gs>
                </a:gsLst>
                <a:lin ang="2700000" scaled="1"/>
                <a:tileRect/>
              </a:gradFill>
              <a:ln w="9525" cap="flat" cmpd="sng" algn="ctr">
                <a:solidFill>
                  <a:schemeClr val="lt1">
                    <a:alpha val="50000"/>
                  </a:schemeClr>
                </a:solidFill>
                <a:round/>
              </a:ln>
              <a:effectLst/>
            </c:spPr>
            <c:extLst>
              <c:ext xmlns:c16="http://schemas.microsoft.com/office/drawing/2014/chart" uri="{C3380CC4-5D6E-409C-BE32-E72D297353CC}">
                <c16:uniqueId val="{00000005-F51B-4E1F-9CD2-65A618CB2E71}"/>
              </c:ext>
            </c:extLst>
          </c:dPt>
          <c:dLbls>
            <c:dLbl>
              <c:idx val="0"/>
              <c:layout>
                <c:manualLayout>
                  <c:x val="-0.29032150862243594"/>
                  <c:y val="9.9701725670691072E-4"/>
                </c:manualLayout>
              </c:layout>
              <c:tx>
                <c:rich>
                  <a:bodyPr rot="0" spcFirstLastPara="1" vertOverflow="ellipsis" vert="horz" wrap="square" lIns="38100" tIns="19050" rIns="38100" bIns="19050" anchor="ctr" anchorCtr="0">
                    <a:noAutofit/>
                  </a:bodyPr>
                  <a:lstStyle/>
                  <a:p>
                    <a:pPr algn="r">
                      <a:defRPr sz="1200" b="1" i="0" u="none" strike="noStrike" kern="1200" baseline="0">
                        <a:solidFill>
                          <a:schemeClr val="tx1"/>
                        </a:solidFill>
                        <a:latin typeface="+mn-lt"/>
                        <a:ea typeface="+mn-ea"/>
                        <a:cs typeface="+mn-cs"/>
                      </a:defRPr>
                    </a:pPr>
                    <a:r>
                      <a:rPr lang="en-US" sz="1600" baseline="0"/>
                      <a:t> </a:t>
                    </a:r>
                    <a:fld id="{5A57762C-A683-4F0E-AE6C-3C0B4C4FB85B}" type="SERIESNAME">
                      <a:rPr lang="en-US" sz="1600"/>
                      <a:pPr algn="r">
                        <a:defRPr sz="1200">
                          <a:solidFill>
                            <a:schemeClr val="tx1"/>
                          </a:solidFill>
                        </a:defRPr>
                      </a:pPr>
                      <a:t>[NOM DE SÉRIE]</a:t>
                    </a:fld>
                    <a:r>
                      <a:rPr lang="en-US" sz="1600" baseline="0"/>
                      <a:t>; </a:t>
                    </a:r>
                    <a:fld id="{943EA57F-20C6-4F46-B9A7-83CC60EE09EE}" type="VALUE">
                      <a:rPr lang="en-US" sz="1600" baseline="0"/>
                      <a:pPr algn="r">
                        <a:defRPr sz="1200">
                          <a:solidFill>
                            <a:schemeClr val="tx1"/>
                          </a:solidFill>
                        </a:defRPr>
                      </a:pPr>
                      <a:t>[VALEUR]</a:t>
                    </a:fld>
                    <a:endParaRPr lang="en-US" sz="1600" baseline="0"/>
                  </a:p>
                </c:rich>
              </c:tx>
              <c:spPr>
                <a:noFill/>
                <a:ln>
                  <a:noFill/>
                </a:ln>
                <a:effectLst/>
              </c:spPr>
              <c:txPr>
                <a:bodyPr rot="0" spcFirstLastPara="1" vertOverflow="ellipsis" vert="horz" wrap="square" lIns="38100" tIns="19050" rIns="38100" bIns="19050" anchor="ctr" anchorCtr="0">
                  <a:noAutofit/>
                </a:bodyPr>
                <a:lstStyle/>
                <a:p>
                  <a:pPr algn="r">
                    <a:defRPr sz="1200" b="1" i="0" u="none" strike="noStrike" kern="1200" baseline="0">
                      <a:solidFill>
                        <a:schemeClr val="tx1"/>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15:layout>
                    <c:manualLayout>
                      <c:w val="0.27960792795102035"/>
                      <c:h val="0.16106661282481421"/>
                    </c:manualLayout>
                  </c15:layout>
                  <c15:dlblFieldTable/>
                  <c15:showDataLabelsRange val="0"/>
                </c:ext>
                <c:ext xmlns:c16="http://schemas.microsoft.com/office/drawing/2014/chart" uri="{C3380CC4-5D6E-409C-BE32-E72D297353CC}">
                  <c16:uniqueId val="{00000005-F51B-4E1F-9CD2-65A618CB2E71}"/>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chemeClr val="tx1"/>
                    </a:solidFill>
                    <a:latin typeface="+mn-lt"/>
                    <a:ea typeface="+mn-ea"/>
                    <a:cs typeface="+mn-cs"/>
                  </a:defRPr>
                </a:pPr>
                <a:endParaRPr lang="fr-FR"/>
              </a:p>
            </c:txPr>
            <c:dLblPos val="inBase"/>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Mâles '!$AB$56</c:f>
              <c:numCache>
                <c:formatCode>#0.00" $/lb "</c:formatCode>
                <c:ptCount val="1"/>
                <c:pt idx="0">
                  <c:v>5.3236666666666661</c:v>
                </c:pt>
              </c:numCache>
            </c:numRef>
          </c:val>
          <c:extLst>
            <c:ext xmlns:c16="http://schemas.microsoft.com/office/drawing/2014/chart" uri="{C3380CC4-5D6E-409C-BE32-E72D297353CC}">
              <c16:uniqueId val="{00000001-F51B-4E1F-9CD2-65A618CB2E71}"/>
            </c:ext>
          </c:extLst>
        </c:ser>
        <c:ser>
          <c:idx val="2"/>
          <c:order val="2"/>
          <c:tx>
            <c:v>Votre Prix</c:v>
          </c:tx>
          <c:spPr>
            <a:gradFill flip="none" rotWithShape="1">
              <a:gsLst>
                <a:gs pos="0">
                  <a:srgbClr val="FFFF75">
                    <a:tint val="66000"/>
                    <a:satMod val="160000"/>
                  </a:srgbClr>
                </a:gs>
                <a:gs pos="50000">
                  <a:srgbClr val="FFFF75">
                    <a:tint val="44500"/>
                    <a:satMod val="160000"/>
                  </a:srgbClr>
                </a:gs>
                <a:gs pos="100000">
                  <a:srgbClr val="FFFF75">
                    <a:tint val="23500"/>
                    <a:satMod val="160000"/>
                  </a:srgbClr>
                </a:gs>
              </a:gsLst>
              <a:lin ang="5400000" scaled="1"/>
              <a:tileRect/>
            </a:gradFill>
            <a:ln w="9525" cap="flat" cmpd="sng" algn="ctr">
              <a:solidFill>
                <a:schemeClr val="lt1">
                  <a:alpha val="50000"/>
                </a:schemeClr>
              </a:solidFill>
              <a:round/>
            </a:ln>
            <a:effectLst/>
          </c:spPr>
          <c:invertIfNegative val="0"/>
          <c:dPt>
            <c:idx val="0"/>
            <c:invertIfNegative val="0"/>
            <c:bubble3D val="0"/>
            <c:spPr>
              <a:gradFill flip="none" rotWithShape="1">
                <a:gsLst>
                  <a:gs pos="0">
                    <a:srgbClr val="FFFF75">
                      <a:tint val="66000"/>
                      <a:satMod val="160000"/>
                    </a:srgbClr>
                  </a:gs>
                  <a:gs pos="50000">
                    <a:srgbClr val="FFFF75">
                      <a:tint val="44500"/>
                      <a:satMod val="160000"/>
                    </a:srgbClr>
                  </a:gs>
                  <a:gs pos="100000">
                    <a:srgbClr val="FFFF75">
                      <a:tint val="23500"/>
                      <a:satMod val="160000"/>
                    </a:srgbClr>
                  </a:gs>
                </a:gsLst>
                <a:lin ang="5400000" scaled="1"/>
                <a:tileRect/>
              </a:gradFill>
              <a:ln w="9525" cap="flat" cmpd="sng" algn="ctr">
                <a:solidFill>
                  <a:schemeClr val="lt1">
                    <a:alpha val="50000"/>
                  </a:schemeClr>
                </a:solidFill>
                <a:round/>
              </a:ln>
              <a:effectLst/>
            </c:spPr>
            <c:extLst>
              <c:ext xmlns:c16="http://schemas.microsoft.com/office/drawing/2014/chart" uri="{C3380CC4-5D6E-409C-BE32-E72D297353CC}">
                <c16:uniqueId val="{00000006-F51B-4E1F-9CD2-65A618CB2E71}"/>
              </c:ext>
            </c:extLst>
          </c:dPt>
          <c:dLbls>
            <c:dLbl>
              <c:idx val="0"/>
              <c:layout>
                <c:manualLayout>
                  <c:x val="-0.38596720309836113"/>
                  <c:y val="-3.0309786185956644E-3"/>
                </c:manualLayout>
              </c:layout>
              <c:tx>
                <c:rich>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fld id="{FEB68C0C-CE27-489D-BB28-532FFBC8F57C}" type="SERIESNAME">
                      <a:rPr lang="en-US" sz="1600"/>
                      <a:pPr algn="r">
                        <a:defRPr sz="1200">
                          <a:solidFill>
                            <a:sysClr val="windowText" lastClr="000000"/>
                          </a:solidFill>
                        </a:defRPr>
                      </a:pPr>
                      <a:t>[NOM DE SÉRIE]</a:t>
                    </a:fld>
                    <a:r>
                      <a:rPr lang="en-US" sz="1600" baseline="0"/>
                      <a:t>; </a:t>
                    </a:r>
                    <a:fld id="{40E1DC61-57C7-4717-B43D-7F900FA4FAF0}" type="VALUE">
                      <a:rPr lang="en-US" sz="1600" baseline="0"/>
                      <a:pPr algn="r">
                        <a:defRPr sz="1200">
                          <a:solidFill>
                            <a:sysClr val="windowText" lastClr="000000"/>
                          </a:solidFill>
                        </a:defRPr>
                      </a:pPr>
                      <a:t>[VALEUR]</a:t>
                    </a:fld>
                    <a:endParaRPr lang="en-US" sz="1600" baseline="0"/>
                  </a:p>
                </c:rich>
              </c:tx>
              <c:spPr>
                <a:noFill/>
                <a:ln>
                  <a:noFill/>
                </a:ln>
                <a:effectLst/>
              </c:spPr>
              <c:txPr>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15:layout>
                    <c:manualLayout>
                      <c:w val="0.23035626650432683"/>
                      <c:h val="0.16409760363184298"/>
                    </c:manualLayout>
                  </c15:layout>
                  <c15:dlblFieldTable/>
                  <c15:showDataLabelsRange val="0"/>
                </c:ext>
                <c:ext xmlns:c16="http://schemas.microsoft.com/office/drawing/2014/chart" uri="{C3380CC4-5D6E-409C-BE32-E72D297353CC}">
                  <c16:uniqueId val="{00000006-F51B-4E1F-9CD2-65A618CB2E71}"/>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ysClr val="windowText" lastClr="000000"/>
                    </a:solidFill>
                    <a:latin typeface="+mn-lt"/>
                    <a:ea typeface="+mn-ea"/>
                    <a:cs typeface="+mn-cs"/>
                  </a:defRPr>
                </a:pPr>
                <a:endParaRPr lang="fr-FR"/>
              </a:p>
            </c:txPr>
            <c:dLblPos val="inBase"/>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Mâles '!$AF$18</c:f>
              <c:numCache>
                <c:formatCode>#.00" $/lb "</c:formatCode>
                <c:ptCount val="1"/>
                <c:pt idx="0">
                  <c:v>5.2</c:v>
                </c:pt>
              </c:numCache>
            </c:numRef>
          </c:val>
          <c:extLst>
            <c:ext xmlns:c16="http://schemas.microsoft.com/office/drawing/2014/chart" uri="{C3380CC4-5D6E-409C-BE32-E72D297353CC}">
              <c16:uniqueId val="{00000002-F51B-4E1F-9CD2-65A618CB2E71}"/>
            </c:ext>
          </c:extLst>
        </c:ser>
        <c:ser>
          <c:idx val="3"/>
          <c:order val="3"/>
          <c:tx>
            <c:v>prix Min</c:v>
          </c:tx>
          <c:spPr>
            <a:gradFill flip="none" rotWithShape="1">
              <a:gsLst>
                <a:gs pos="0">
                  <a:srgbClr val="FF0000">
                    <a:tint val="66000"/>
                    <a:satMod val="160000"/>
                  </a:srgbClr>
                </a:gs>
                <a:gs pos="50000">
                  <a:srgbClr val="FF0000">
                    <a:tint val="44500"/>
                    <a:satMod val="160000"/>
                  </a:srgbClr>
                </a:gs>
                <a:gs pos="100000">
                  <a:srgbClr val="FF0000">
                    <a:tint val="23500"/>
                    <a:satMod val="160000"/>
                  </a:srgbClr>
                </a:gs>
              </a:gsLst>
              <a:lin ang="10800000" scaled="1"/>
              <a:tileRect/>
            </a:gradFill>
            <a:ln w="9525" cap="flat" cmpd="sng" algn="ctr">
              <a:solidFill>
                <a:schemeClr val="lt1">
                  <a:alpha val="50000"/>
                </a:schemeClr>
              </a:solidFill>
              <a:round/>
            </a:ln>
            <a:effectLst/>
          </c:spPr>
          <c:invertIfNegative val="0"/>
          <c:dLbls>
            <c:dLbl>
              <c:idx val="0"/>
              <c:layout>
                <c:manualLayout>
                  <c:x val="-0.25316477180027092"/>
                  <c:y val="-1.5156047048136547E-3"/>
                </c:manualLayout>
              </c:layout>
              <c:tx>
                <c:rich>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r>
                      <a:rPr lang="en-US" sz="1600"/>
                      <a:t>PRIX MIN</a:t>
                    </a:r>
                    <a:r>
                      <a:rPr lang="en-US" sz="1600" baseline="0"/>
                      <a:t>; </a:t>
                    </a:r>
                    <a:fld id="{2F5454BD-130B-4713-BF24-EC920CD38990}" type="VALUE">
                      <a:rPr lang="en-US" sz="1600" baseline="0"/>
                      <a:pPr algn="r">
                        <a:defRPr sz="1200">
                          <a:solidFill>
                            <a:sysClr val="windowText" lastClr="000000"/>
                          </a:solidFill>
                        </a:defRPr>
                      </a:pPr>
                      <a:t>[VALEUR]</a:t>
                    </a:fld>
                    <a:endParaRPr lang="en-US" sz="1600" baseline="0"/>
                  </a:p>
                </c:rich>
              </c:tx>
              <c:spPr>
                <a:noFill/>
                <a:ln>
                  <a:noFill/>
                </a:ln>
                <a:effectLst/>
              </c:spPr>
              <c:txPr>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15:layout>
                    <c:manualLayout>
                      <c:w val="0.23965598908478247"/>
                      <c:h val="0.15870625856642726"/>
                    </c:manualLayout>
                  </c15:layout>
                  <c15:dlblFieldTable/>
                  <c15:showDataLabelsRange val="0"/>
                </c:ext>
                <c:ext xmlns:c16="http://schemas.microsoft.com/office/drawing/2014/chart" uri="{C3380CC4-5D6E-409C-BE32-E72D297353CC}">
                  <c16:uniqueId val="{00000007-F51B-4E1F-9CD2-65A618CB2E71}"/>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ysClr val="windowText" lastClr="000000"/>
                    </a:solidFill>
                    <a:latin typeface="+mn-lt"/>
                    <a:ea typeface="+mn-ea"/>
                    <a:cs typeface="+mn-cs"/>
                  </a:defRPr>
                </a:pPr>
                <a:endParaRPr lang="fr-FR"/>
              </a:p>
            </c:txPr>
            <c:dLblPos val="inBase"/>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Mâles '!$AH$26</c:f>
              <c:numCache>
                <c:formatCode>#.00" $/lb "</c:formatCode>
                <c:ptCount val="1"/>
                <c:pt idx="0">
                  <c:v>5.0693333333333328</c:v>
                </c:pt>
              </c:numCache>
            </c:numRef>
          </c:val>
          <c:extLst>
            <c:ext xmlns:c16="http://schemas.microsoft.com/office/drawing/2014/chart" uri="{C3380CC4-5D6E-409C-BE32-E72D297353CC}">
              <c16:uniqueId val="{00000003-F51B-4E1F-9CD2-65A618CB2E71}"/>
            </c:ext>
          </c:extLst>
        </c:ser>
        <c:dLbls>
          <c:dLblPos val="inBase"/>
          <c:showLegendKey val="0"/>
          <c:showVal val="1"/>
          <c:showCatName val="0"/>
          <c:showSerName val="0"/>
          <c:showPercent val="0"/>
          <c:showBubbleSize val="0"/>
        </c:dLbls>
        <c:gapWidth val="65"/>
        <c:axId val="646819024"/>
        <c:axId val="646819504"/>
      </c:barChart>
      <c:catAx>
        <c:axId val="646819024"/>
        <c:scaling>
          <c:orientation val="minMax"/>
        </c:scaling>
        <c:delete val="1"/>
        <c:axPos val="l"/>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n-US"/>
                  <a:t>Comparaison de votre prix</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fr-FR"/>
            </a:p>
          </c:txPr>
        </c:title>
        <c:numFmt formatCode="General" sourceLinked="1"/>
        <c:majorTickMark val="none"/>
        <c:minorTickMark val="none"/>
        <c:tickLblPos val="nextTo"/>
        <c:crossAx val="646819504"/>
        <c:crosses val="autoZero"/>
        <c:auto val="1"/>
        <c:lblAlgn val="ctr"/>
        <c:lblOffset val="100"/>
        <c:noMultiLvlLbl val="0"/>
      </c:catAx>
      <c:valAx>
        <c:axId val="646819504"/>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0&quot; $/lb &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468190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CA"/>
              <a:t>Votre</a:t>
            </a:r>
            <a:r>
              <a:rPr lang="fr-CA" baseline="0"/>
              <a:t> prix vs min,max,médiane</a:t>
            </a:r>
            <a:endParaRPr lang="fr-CA"/>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CA"/>
        </a:p>
      </c:txPr>
    </c:title>
    <c:autoTitleDeleted val="0"/>
    <c:plotArea>
      <c:layout/>
      <c:barChart>
        <c:barDir val="bar"/>
        <c:grouping val="clustered"/>
        <c:varyColors val="0"/>
        <c:ser>
          <c:idx val="0"/>
          <c:order val="0"/>
          <c:tx>
            <c:v>Prix Max</c:v>
          </c:tx>
          <c:spPr>
            <a:gradFill flip="none" rotWithShape="1">
              <a:gsLst>
                <a:gs pos="0">
                  <a:srgbClr val="00B050">
                    <a:tint val="66000"/>
                    <a:satMod val="160000"/>
                  </a:srgbClr>
                </a:gs>
                <a:gs pos="50000">
                  <a:srgbClr val="00B050">
                    <a:tint val="44500"/>
                    <a:satMod val="160000"/>
                  </a:srgbClr>
                </a:gs>
                <a:gs pos="100000">
                  <a:srgbClr val="00B050">
                    <a:tint val="23500"/>
                    <a:satMod val="160000"/>
                  </a:srgbClr>
                </a:gs>
              </a:gsLst>
              <a:lin ang="13500000" scaled="1"/>
              <a:tileRect/>
            </a:gradFill>
            <a:ln w="9525" cap="flat" cmpd="sng" algn="ctr">
              <a:solidFill>
                <a:schemeClr val="lt1">
                  <a:alpha val="50000"/>
                </a:schemeClr>
              </a:solidFill>
              <a:round/>
            </a:ln>
            <a:effectLst/>
          </c:spPr>
          <c:invertIfNegative val="0"/>
          <c:dLbls>
            <c:dLbl>
              <c:idx val="0"/>
              <c:layout>
                <c:manualLayout>
                  <c:x val="-0.19087852597899604"/>
                  <c:y val="2.3079103164514309E-7"/>
                </c:manualLayout>
              </c:layout>
              <c:tx>
                <c:rich>
                  <a:bodyPr/>
                  <a:lstStyle/>
                  <a:p>
                    <a:r>
                      <a:rPr lang="en-US"/>
                      <a:t> </a:t>
                    </a:r>
                    <a:r>
                      <a:rPr lang="en-US" sz="1600"/>
                      <a:t>PRIX MAX: </a:t>
                    </a:r>
                    <a:fld id="{AA598DE4-53B4-4A3D-A6BD-EE02AD22D4E0}" type="VALUE">
                      <a:rPr lang="en-US" sz="1600" baseline="0"/>
                      <a:pPr/>
                      <a:t>[VALEUR]</a:t>
                    </a:fld>
                    <a:endParaRPr lang="en-US" sz="1600"/>
                  </a:p>
                </c:rich>
              </c:tx>
              <c:dLblPos val="outEnd"/>
              <c:showLegendKey val="0"/>
              <c:showVal val="1"/>
              <c:showCatName val="1"/>
              <c:showSerName val="0"/>
              <c:showPercent val="0"/>
              <c:showBubbleSize val="0"/>
              <c:extLst>
                <c:ext xmlns:c15="http://schemas.microsoft.com/office/drawing/2012/chart" uri="{CE6537A1-D6FC-4f65-9D91-7224C49458BB}">
                  <c15:layout>
                    <c:manualLayout>
                      <c:w val="0.2503333333333333"/>
                      <c:h val="0.16645851560221639"/>
                    </c:manualLayout>
                  </c15:layout>
                  <c15:dlblFieldTable/>
                  <c15:showDataLabelsRange val="0"/>
                </c:ext>
                <c:ext xmlns:c16="http://schemas.microsoft.com/office/drawing/2014/chart" uri="{C3380CC4-5D6E-409C-BE32-E72D297353CC}">
                  <c16:uniqueId val="{00000000-A55A-4D65-8172-B4FDBA463E10}"/>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ysClr val="windowText" lastClr="000000"/>
                    </a:solidFill>
                    <a:latin typeface="+mn-lt"/>
                    <a:ea typeface="+mn-ea"/>
                    <a:cs typeface="+mn-cs"/>
                  </a:defRPr>
                </a:pPr>
                <a:endParaRPr lang="fr-FR"/>
              </a:p>
            </c:txPr>
            <c:dLblPos val="inBase"/>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Femelles'!$AH$39</c:f>
              <c:numCache>
                <c:formatCode>#0.00" $/lb "</c:formatCode>
                <c:ptCount val="1"/>
                <c:pt idx="0">
                  <c:v>5.87</c:v>
                </c:pt>
              </c:numCache>
              <c:extLst/>
            </c:numRef>
          </c:val>
          <c:extLst>
            <c:ext xmlns:c16="http://schemas.microsoft.com/office/drawing/2014/chart" uri="{C3380CC4-5D6E-409C-BE32-E72D297353CC}">
              <c16:uniqueId val="{00000001-A55A-4D65-8172-B4FDBA463E10}"/>
            </c:ext>
          </c:extLst>
        </c:ser>
        <c:ser>
          <c:idx val="1"/>
          <c:order val="1"/>
          <c:tx>
            <c:v>Médiane</c:v>
          </c:tx>
          <c:spPr>
            <a:solidFill>
              <a:schemeClr val="accent1">
                <a:lumMod val="20000"/>
                <a:lumOff val="80000"/>
              </a:schemeClr>
            </a:solidFill>
            <a:ln w="9525" cap="flat" cmpd="sng" algn="ctr">
              <a:solidFill>
                <a:schemeClr val="lt1">
                  <a:alpha val="50000"/>
                </a:schemeClr>
              </a:solidFill>
              <a:round/>
            </a:ln>
            <a:effectLst/>
          </c:spPr>
          <c:invertIfNegative val="0"/>
          <c:dLbls>
            <c:dLbl>
              <c:idx val="0"/>
              <c:layout>
                <c:manualLayout>
                  <c:x val="-0.35799296730398172"/>
                  <c:y val="0"/>
                </c:manualLayout>
              </c:layout>
              <c:tx>
                <c:rich>
                  <a:bodyPr rot="0" spcFirstLastPara="1" vertOverflow="ellipsis" vert="horz" wrap="square" lIns="38100" tIns="19050" rIns="38100" bIns="19050" anchor="ctr" anchorCtr="0">
                    <a:spAutoFit/>
                  </a:bodyPr>
                  <a:lstStyle/>
                  <a:p>
                    <a:pPr algn="r">
                      <a:defRPr sz="1600" b="1" i="0" u="none" strike="noStrike" kern="1200" baseline="0">
                        <a:solidFill>
                          <a:schemeClr val="tx1"/>
                        </a:solidFill>
                        <a:latin typeface="+mn-lt"/>
                        <a:ea typeface="+mn-ea"/>
                        <a:cs typeface="+mn-cs"/>
                      </a:defRPr>
                    </a:pPr>
                    <a:r>
                      <a:rPr lang="en-US" sz="1600"/>
                      <a:t>MÉDIANE;</a:t>
                    </a:r>
                    <a:r>
                      <a:rPr lang="en-US" sz="1600" baseline="0"/>
                      <a:t> </a:t>
                    </a:r>
                    <a:fld id="{1E5CC1F7-ED88-4EEA-AFAC-037E7B6C6C8C}" type="VALUE">
                      <a:rPr lang="en-US" sz="1600"/>
                      <a:pPr algn="r">
                        <a:defRPr sz="1600">
                          <a:solidFill>
                            <a:schemeClr val="tx1"/>
                          </a:solidFill>
                        </a:defRPr>
                      </a:pPr>
                      <a:t>[VALEUR]</a:t>
                    </a:fld>
                    <a:endParaRPr lang="en-US" sz="1600" baseline="0"/>
                  </a:p>
                </c:rich>
              </c:tx>
              <c:spPr>
                <a:noFill/>
                <a:ln>
                  <a:noFill/>
                </a:ln>
                <a:effectLst/>
              </c:spPr>
              <c:txPr>
                <a:bodyPr rot="0" spcFirstLastPara="1" vertOverflow="ellipsis" vert="horz" wrap="square" lIns="38100" tIns="19050" rIns="38100" bIns="19050" anchor="ctr" anchorCtr="0">
                  <a:spAutoFit/>
                </a:bodyPr>
                <a:lstStyle/>
                <a:p>
                  <a:pPr algn="r">
                    <a:defRPr sz="16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0.20999057967543477"/>
                      <c:h val="0.10774747086694839"/>
                    </c:manualLayout>
                  </c15:layout>
                  <c15:dlblFieldTable/>
                  <c15:showDataLabelsRange val="0"/>
                </c:ext>
                <c:ext xmlns:c16="http://schemas.microsoft.com/office/drawing/2014/chart" uri="{C3380CC4-5D6E-409C-BE32-E72D297353CC}">
                  <c16:uniqueId val="{00000003-A55A-4D65-8172-B4FDBA463E10}"/>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chemeClr val="tx1"/>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Femelles'!$AB$53</c:f>
              <c:numCache>
                <c:formatCode>#0.00" $/lb "</c:formatCode>
                <c:ptCount val="1"/>
                <c:pt idx="0">
                  <c:v>5.3858333333333341</c:v>
                </c:pt>
              </c:numCache>
              <c:extLst/>
            </c:numRef>
          </c:val>
          <c:extLst>
            <c:ext xmlns:c16="http://schemas.microsoft.com/office/drawing/2014/chart" uri="{C3380CC4-5D6E-409C-BE32-E72D297353CC}">
              <c16:uniqueId val="{00000004-A55A-4D65-8172-B4FDBA463E10}"/>
            </c:ext>
          </c:extLst>
        </c:ser>
        <c:ser>
          <c:idx val="2"/>
          <c:order val="2"/>
          <c:tx>
            <c:v>Votre Prix</c:v>
          </c:tx>
          <c:spPr>
            <a:gradFill flip="none" rotWithShape="1">
              <a:gsLst>
                <a:gs pos="0">
                  <a:srgbClr val="FFFF75">
                    <a:tint val="66000"/>
                    <a:satMod val="160000"/>
                  </a:srgbClr>
                </a:gs>
                <a:gs pos="50000">
                  <a:srgbClr val="FFFF75">
                    <a:tint val="44500"/>
                    <a:satMod val="160000"/>
                  </a:srgbClr>
                </a:gs>
                <a:gs pos="100000">
                  <a:srgbClr val="FFFF75">
                    <a:tint val="23500"/>
                    <a:satMod val="160000"/>
                  </a:srgbClr>
                </a:gs>
              </a:gsLst>
              <a:lin ang="5400000" scaled="1"/>
              <a:tileRect/>
            </a:gradFill>
            <a:ln w="9525" cap="flat" cmpd="sng" algn="ctr">
              <a:solidFill>
                <a:schemeClr val="lt1">
                  <a:alpha val="50000"/>
                </a:schemeClr>
              </a:solidFill>
              <a:round/>
            </a:ln>
            <a:effectLst/>
          </c:spPr>
          <c:invertIfNegative val="0"/>
          <c:dPt>
            <c:idx val="0"/>
            <c:invertIfNegative val="0"/>
            <c:bubble3D val="0"/>
            <c:spPr>
              <a:gradFill flip="none" rotWithShape="1">
                <a:gsLst>
                  <a:gs pos="0">
                    <a:srgbClr val="FFFF75">
                      <a:tint val="66000"/>
                      <a:satMod val="160000"/>
                    </a:srgbClr>
                  </a:gs>
                  <a:gs pos="50000">
                    <a:srgbClr val="FFFF75">
                      <a:tint val="44500"/>
                      <a:satMod val="160000"/>
                    </a:srgbClr>
                  </a:gs>
                  <a:gs pos="100000">
                    <a:srgbClr val="FFFF75">
                      <a:tint val="23500"/>
                      <a:satMod val="160000"/>
                    </a:srgbClr>
                  </a:gs>
                </a:gsLst>
                <a:lin ang="5400000" scaled="1"/>
                <a:tileRect/>
              </a:gradFill>
              <a:ln w="9525" cap="flat" cmpd="sng" algn="ctr">
                <a:solidFill>
                  <a:schemeClr val="lt1">
                    <a:alpha val="50000"/>
                  </a:schemeClr>
                </a:solidFill>
                <a:round/>
              </a:ln>
              <a:effectLst/>
            </c:spPr>
            <c:extLst>
              <c:ext xmlns:c16="http://schemas.microsoft.com/office/drawing/2014/chart" uri="{C3380CC4-5D6E-409C-BE32-E72D297353CC}">
                <c16:uniqueId val="{00000006-A55A-4D65-8172-B4FDBA463E10}"/>
              </c:ext>
            </c:extLst>
          </c:dPt>
          <c:dLbls>
            <c:dLbl>
              <c:idx val="0"/>
              <c:layout>
                <c:manualLayout>
                  <c:x val="-0.38596720309836113"/>
                  <c:y val="-3.0309786185956644E-3"/>
                </c:manualLayout>
              </c:layout>
              <c:tx>
                <c:rich>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fld id="{FEB68C0C-CE27-489D-BB28-532FFBC8F57C}" type="SERIESNAME">
                      <a:rPr lang="en-US" sz="1600"/>
                      <a:pPr algn="r">
                        <a:defRPr sz="1200">
                          <a:solidFill>
                            <a:sysClr val="windowText" lastClr="000000"/>
                          </a:solidFill>
                        </a:defRPr>
                      </a:pPr>
                      <a:t>[NOM DE SÉRIE]</a:t>
                    </a:fld>
                    <a:r>
                      <a:rPr lang="en-US" sz="1600" baseline="0"/>
                      <a:t>; </a:t>
                    </a:r>
                    <a:fld id="{40E1DC61-57C7-4717-B43D-7F900FA4FAF0}" type="VALUE">
                      <a:rPr lang="en-US" sz="1600" baseline="0"/>
                      <a:pPr algn="r">
                        <a:defRPr sz="1200">
                          <a:solidFill>
                            <a:sysClr val="windowText" lastClr="000000"/>
                          </a:solidFill>
                        </a:defRPr>
                      </a:pPr>
                      <a:t>[VALEUR]</a:t>
                    </a:fld>
                    <a:endParaRPr lang="en-US" sz="1600" baseline="0"/>
                  </a:p>
                </c:rich>
              </c:tx>
              <c:spPr>
                <a:noFill/>
                <a:ln>
                  <a:noFill/>
                </a:ln>
                <a:effectLst/>
              </c:spPr>
              <c:txPr>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15:layout>
                    <c:manualLayout>
                      <c:w val="0.23035626650432683"/>
                      <c:h val="0.16409760363184298"/>
                    </c:manualLayout>
                  </c15:layout>
                  <c15:dlblFieldTable/>
                  <c15:showDataLabelsRange val="0"/>
                </c:ext>
                <c:ext xmlns:c16="http://schemas.microsoft.com/office/drawing/2014/chart" uri="{C3380CC4-5D6E-409C-BE32-E72D297353CC}">
                  <c16:uniqueId val="{00000006-A55A-4D65-8172-B4FDBA463E10}"/>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ysClr val="windowText" lastClr="000000"/>
                    </a:solidFill>
                    <a:latin typeface="+mn-lt"/>
                    <a:ea typeface="+mn-ea"/>
                    <a:cs typeface="+mn-cs"/>
                  </a:defRPr>
                </a:pPr>
                <a:endParaRPr lang="fr-FR"/>
              </a:p>
            </c:txPr>
            <c:dLblPos val="inBase"/>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Femelles'!$AF$18</c:f>
              <c:numCache>
                <c:formatCode>#.00" $/lb "</c:formatCode>
                <c:ptCount val="1"/>
                <c:pt idx="0">
                  <c:v>5.0999999999999996</c:v>
                </c:pt>
              </c:numCache>
              <c:extLst/>
            </c:numRef>
          </c:val>
          <c:extLst>
            <c:ext xmlns:c16="http://schemas.microsoft.com/office/drawing/2014/chart" uri="{C3380CC4-5D6E-409C-BE32-E72D297353CC}">
              <c16:uniqueId val="{00000007-A55A-4D65-8172-B4FDBA463E10}"/>
            </c:ext>
          </c:extLst>
        </c:ser>
        <c:ser>
          <c:idx val="3"/>
          <c:order val="3"/>
          <c:tx>
            <c:v>prix Min</c:v>
          </c:tx>
          <c:spPr>
            <a:gradFill flip="none" rotWithShape="1">
              <a:gsLst>
                <a:gs pos="0">
                  <a:srgbClr val="FF0000">
                    <a:tint val="66000"/>
                    <a:satMod val="160000"/>
                  </a:srgbClr>
                </a:gs>
                <a:gs pos="50000">
                  <a:srgbClr val="FF0000">
                    <a:tint val="44500"/>
                    <a:satMod val="160000"/>
                  </a:srgbClr>
                </a:gs>
                <a:gs pos="100000">
                  <a:srgbClr val="FF0000">
                    <a:tint val="23500"/>
                    <a:satMod val="160000"/>
                  </a:srgbClr>
                </a:gs>
              </a:gsLst>
              <a:lin ang="10800000" scaled="1"/>
              <a:tileRect/>
            </a:gradFill>
            <a:ln w="9525" cap="flat" cmpd="sng" algn="ctr">
              <a:solidFill>
                <a:schemeClr val="lt1">
                  <a:alpha val="50000"/>
                </a:schemeClr>
              </a:solidFill>
              <a:round/>
            </a:ln>
            <a:effectLst/>
          </c:spPr>
          <c:invertIfNegative val="0"/>
          <c:dLbls>
            <c:dLbl>
              <c:idx val="0"/>
              <c:layout>
                <c:manualLayout>
                  <c:x val="-0.25316477180027092"/>
                  <c:y val="-1.5156047048136547E-3"/>
                </c:manualLayout>
              </c:layout>
              <c:tx>
                <c:rich>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r>
                      <a:rPr lang="en-US" sz="1600"/>
                      <a:t>PRIX MIN</a:t>
                    </a:r>
                    <a:r>
                      <a:rPr lang="en-US" sz="1600" baseline="0"/>
                      <a:t>; </a:t>
                    </a:r>
                    <a:fld id="{2F5454BD-130B-4713-BF24-EC920CD38990}" type="VALUE">
                      <a:rPr lang="en-US" sz="1600" baseline="0"/>
                      <a:pPr algn="r">
                        <a:defRPr sz="1200">
                          <a:solidFill>
                            <a:sysClr val="windowText" lastClr="000000"/>
                          </a:solidFill>
                        </a:defRPr>
                      </a:pPr>
                      <a:t>[VALEUR]</a:t>
                    </a:fld>
                    <a:endParaRPr lang="en-US" sz="1600" baseline="0"/>
                  </a:p>
                </c:rich>
              </c:tx>
              <c:spPr>
                <a:noFill/>
                <a:ln>
                  <a:noFill/>
                </a:ln>
                <a:effectLst/>
              </c:spPr>
              <c:txPr>
                <a:bodyPr rot="0" spcFirstLastPara="1" vertOverflow="ellipsis" vert="horz" wrap="square" lIns="38100" tIns="19050" rIns="38100" bIns="19050" anchor="ctr" anchorCtr="0">
                  <a:noAutofit/>
                </a:bodyPr>
                <a:lstStyle/>
                <a:p>
                  <a:pPr algn="r">
                    <a:defRPr sz="12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15:layout>
                    <c:manualLayout>
                      <c:w val="0.23965598908478247"/>
                      <c:h val="0.15870625856642726"/>
                    </c:manualLayout>
                  </c15:layout>
                  <c15:dlblFieldTable/>
                  <c15:showDataLabelsRange val="0"/>
                </c:ext>
                <c:ext xmlns:c16="http://schemas.microsoft.com/office/drawing/2014/chart" uri="{C3380CC4-5D6E-409C-BE32-E72D297353CC}">
                  <c16:uniqueId val="{00000008-A55A-4D65-8172-B4FDBA463E10}"/>
                </c:ext>
              </c:extLst>
            </c:dLbl>
            <c:spPr>
              <a:noFill/>
              <a:ln>
                <a:noFill/>
              </a:ln>
              <a:effectLst/>
            </c:spPr>
            <c:txPr>
              <a:bodyPr rot="0" spcFirstLastPara="1" vertOverflow="ellipsis" vert="horz" wrap="square" lIns="38100" tIns="19050" rIns="38100" bIns="19050" anchor="ctr" anchorCtr="0">
                <a:spAutoFit/>
              </a:bodyPr>
              <a:lstStyle/>
              <a:p>
                <a:pPr algn="r">
                  <a:defRPr sz="1200" b="1" i="0" u="none" strike="noStrike" kern="1200" baseline="0">
                    <a:solidFill>
                      <a:sysClr val="windowText" lastClr="000000"/>
                    </a:solidFill>
                    <a:latin typeface="+mn-lt"/>
                    <a:ea typeface="+mn-ea"/>
                    <a:cs typeface="+mn-cs"/>
                  </a:defRPr>
                </a:pPr>
                <a:endParaRPr lang="fr-FR"/>
              </a:p>
            </c:txPr>
            <c:dLblPos val="inBase"/>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1"/>
              <c:pt idx="0">
                <c:v>Comparaison de votre prix</c:v>
              </c:pt>
            </c:strLit>
          </c:cat>
          <c:val>
            <c:numRef>
              <c:f>'veaux Femelles'!$AH$26</c:f>
              <c:numCache>
                <c:formatCode>#.00" $/lb "</c:formatCode>
                <c:ptCount val="1"/>
                <c:pt idx="0">
                  <c:v>4.956666666666667</c:v>
                </c:pt>
              </c:numCache>
              <c:extLst/>
            </c:numRef>
          </c:val>
          <c:extLst>
            <c:ext xmlns:c16="http://schemas.microsoft.com/office/drawing/2014/chart" uri="{C3380CC4-5D6E-409C-BE32-E72D297353CC}">
              <c16:uniqueId val="{00000009-A55A-4D65-8172-B4FDBA463E10}"/>
            </c:ext>
          </c:extLst>
        </c:ser>
        <c:dLbls>
          <c:dLblPos val="inBase"/>
          <c:showLegendKey val="0"/>
          <c:showVal val="1"/>
          <c:showCatName val="0"/>
          <c:showSerName val="0"/>
          <c:showPercent val="0"/>
          <c:showBubbleSize val="0"/>
        </c:dLbls>
        <c:gapWidth val="65"/>
        <c:axId val="646819024"/>
        <c:axId val="646819504"/>
      </c:barChart>
      <c:catAx>
        <c:axId val="646819024"/>
        <c:scaling>
          <c:orientation val="minMax"/>
        </c:scaling>
        <c:delete val="1"/>
        <c:axPos val="l"/>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n-US"/>
                  <a:t>Comparaison de votre prix</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fr-FR"/>
            </a:p>
          </c:txPr>
        </c:title>
        <c:numFmt formatCode="General" sourceLinked="1"/>
        <c:majorTickMark val="out"/>
        <c:minorTickMark val="none"/>
        <c:tickLblPos val="nextTo"/>
        <c:crossAx val="646819504"/>
        <c:crosses val="autoZero"/>
        <c:auto val="1"/>
        <c:lblAlgn val="ctr"/>
        <c:lblOffset val="100"/>
        <c:noMultiLvlLbl val="0"/>
      </c:catAx>
      <c:valAx>
        <c:axId val="646819504"/>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0&quot; $/lb &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468190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49531</xdr:colOff>
      <xdr:row>45</xdr:row>
      <xdr:rowOff>116205</xdr:rowOff>
    </xdr:from>
    <xdr:to>
      <xdr:col>18</xdr:col>
      <xdr:colOff>259081</xdr:colOff>
      <xdr:row>73</xdr:row>
      <xdr:rowOff>19050</xdr:rowOff>
    </xdr:to>
    <xdr:graphicFrame macro="">
      <xdr:nvGraphicFramePr>
        <xdr:cNvPr id="4" name="Graphique 3">
          <a:extLst>
            <a:ext uri="{FF2B5EF4-FFF2-40B4-BE49-F238E27FC236}">
              <a16:creationId xmlns:a16="http://schemas.microsoft.com/office/drawing/2014/main" id="{5E002AA0-48EF-06E9-FF04-8FEE6D69D9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46</xdr:row>
      <xdr:rowOff>72390</xdr:rowOff>
    </xdr:from>
    <xdr:to>
      <xdr:col>19</xdr:col>
      <xdr:colOff>64770</xdr:colOff>
      <xdr:row>75</xdr:row>
      <xdr:rowOff>87630</xdr:rowOff>
    </xdr:to>
    <xdr:graphicFrame macro="">
      <xdr:nvGraphicFramePr>
        <xdr:cNvPr id="2" name="Graphique 1">
          <a:extLst>
            <a:ext uri="{FF2B5EF4-FFF2-40B4-BE49-F238E27FC236}">
              <a16:creationId xmlns:a16="http://schemas.microsoft.com/office/drawing/2014/main" id="{2CFF1E83-BBC6-45DE-9B0D-469A8C3005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fpbq.upa.qc.ca/infoprix/VeauEmbouche/VEInfoPrixHebdoCanada.asp?TypeEncan=&amp;date=2025-12-6&amp;Imprimer=&amp;sexe=A&amp;poids=A" TargetMode="External"/><Relationship Id="rId3" Type="http://schemas.openxmlformats.org/officeDocument/2006/relationships/hyperlink" Target="https://www.teamauctionsales.com/auctionlist.aspx?dv=1&amp;ae=2858" TargetMode="External"/><Relationship Id="rId7" Type="http://schemas.openxmlformats.org/officeDocument/2006/relationships/hyperlink" Target="https://www.fpbq.upa.qc.ca/infoprix/VeauEmbouche/VEInfoPrixHebdoCanada.asp?TypeEncan=&amp;date=2025-12-6&amp;Imprimer=&amp;sexe=A&amp;poids=A" TargetMode="External"/><Relationship Id="rId2" Type="http://schemas.openxmlformats.org/officeDocument/2006/relationships/hyperlink" Target="https://www.cmegroup.com/markets/agriculture/livestock/feeder-cattle.html" TargetMode="External"/><Relationship Id="rId1" Type="http://schemas.openxmlformats.org/officeDocument/2006/relationships/hyperlink" Target="https://finviz.com/futures_charts.ashx?p=d&amp;t=FC" TargetMode="External"/><Relationship Id="rId6" Type="http://schemas.openxmlformats.org/officeDocument/2006/relationships/hyperlink" Target="https://www.fpbq.upa.qc.ca/infoprix/VeauEmbouche/VEInfoPrixHebdoCanada.asp?TypeEncan=&amp;date=2025-12-6&amp;Imprimer=&amp;sexe=A&amp;poids=A" TargetMode="External"/><Relationship Id="rId5" Type="http://schemas.openxmlformats.org/officeDocument/2006/relationships/hyperlink" Target="https://www.fpbq.upa.qc.ca/infoprix/VeauEmbouche/VEInfoPrixHebdoCanada.asp?TypeEncan=&amp;date=2025-12-6&amp;Imprimer=&amp;sexe=A&amp;poids=A" TargetMode="External"/><Relationship Id="rId10" Type="http://schemas.openxmlformats.org/officeDocument/2006/relationships/drawing" Target="../drawings/drawing1.xml"/><Relationship Id="rId4" Type="http://schemas.openxmlformats.org/officeDocument/2006/relationships/hyperlink" Target="https://www.teamauctionsales.com/auctionlist.aspx?dv=2&amp;ae=2858"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fpbq.upa.qc.ca/infoprix/VeauEmbouche/VEInfoPrixHebdoCanada.asp?TypeEncan=&amp;date=2025-12-6&amp;Imprimer=&amp;sexe=A&amp;poids=A" TargetMode="External"/><Relationship Id="rId3" Type="http://schemas.openxmlformats.org/officeDocument/2006/relationships/hyperlink" Target="https://www.teamauctionsales.com/auctionlist.aspx?dv=1&amp;ae=2858" TargetMode="External"/><Relationship Id="rId7" Type="http://schemas.openxmlformats.org/officeDocument/2006/relationships/hyperlink" Target="https://www.fpbq.upa.qc.ca/infoprix/VeauEmbouche/VEInfoPrixHebdoCanada.asp?TypeEncan=&amp;date=2025-12-6&amp;Imprimer=&amp;sexe=A&amp;poids=A" TargetMode="External"/><Relationship Id="rId2" Type="http://schemas.openxmlformats.org/officeDocument/2006/relationships/hyperlink" Target="https://www.cmegroup.com/markets/agriculture/livestock/feeder-cattle.html" TargetMode="External"/><Relationship Id="rId1" Type="http://schemas.openxmlformats.org/officeDocument/2006/relationships/hyperlink" Target="https://finviz.com/futures_charts.ashx?p=d&amp;t=FC" TargetMode="External"/><Relationship Id="rId6" Type="http://schemas.openxmlformats.org/officeDocument/2006/relationships/hyperlink" Target="https://www.fpbq.upa.qc.ca/infoprix/VeauEmbouche/VEInfoPrixHebdoCanada.asp?TypeEncan=&amp;date=2025-12-6&amp;Imprimer=&amp;sexe=A&amp;poids=A" TargetMode="External"/><Relationship Id="rId5" Type="http://schemas.openxmlformats.org/officeDocument/2006/relationships/hyperlink" Target="https://www.fpbq.upa.qc.ca/infoprix/VeauEmbouche/VEInfoPrixHebdoCanada.asp?TypeEncan=&amp;date=2025-12-6&amp;Imprimer=&amp;sexe=A&amp;poids=A" TargetMode="External"/><Relationship Id="rId4" Type="http://schemas.openxmlformats.org/officeDocument/2006/relationships/hyperlink" Target="https://www.teamauctionsales.com/auctionlist.aspx?dv=2&amp;ae=2858" TargetMode="External"/><Relationship Id="rId9"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DBDE-67F4-4E54-A59D-1DB2CC42386E}">
  <dimension ref="A1:V37"/>
  <sheetViews>
    <sheetView tabSelected="1" workbookViewId="0">
      <selection activeCell="A32" sqref="A32"/>
    </sheetView>
  </sheetViews>
  <sheetFormatPr baseColWidth="10" defaultRowHeight="15" x14ac:dyDescent="0.25"/>
  <cols>
    <col min="1" max="18" width="11.28515625" customWidth="1"/>
  </cols>
  <sheetData>
    <row r="1" spans="1:22" ht="24" x14ac:dyDescent="0.4">
      <c r="A1" s="115" t="s">
        <v>0</v>
      </c>
      <c r="B1" s="115"/>
      <c r="C1" s="115"/>
      <c r="D1" s="115"/>
      <c r="E1" s="115"/>
      <c r="F1" s="115"/>
      <c r="G1" s="115"/>
      <c r="H1" s="115"/>
      <c r="I1" s="115"/>
      <c r="J1" s="115"/>
      <c r="K1" s="115"/>
      <c r="L1" s="115"/>
      <c r="M1" s="115"/>
      <c r="N1" s="115"/>
      <c r="O1" s="115"/>
      <c r="P1" s="115"/>
      <c r="Q1" s="115"/>
      <c r="R1" s="115"/>
      <c r="S1" s="1"/>
      <c r="T1" s="1"/>
      <c r="U1" s="1"/>
      <c r="V1" s="1"/>
    </row>
    <row r="2" spans="1:22" ht="14.45" customHeight="1" x14ac:dyDescent="0.25">
      <c r="A2" s="116" t="s">
        <v>90</v>
      </c>
      <c r="B2" s="116"/>
      <c r="C2" s="116"/>
      <c r="D2" s="116"/>
      <c r="E2" s="116"/>
      <c r="F2" s="116"/>
      <c r="G2" s="116"/>
      <c r="H2" s="116"/>
      <c r="I2" s="116"/>
      <c r="J2" s="116"/>
      <c r="K2" s="116"/>
      <c r="L2" s="116"/>
      <c r="M2" s="116"/>
      <c r="N2" s="116"/>
      <c r="O2" s="116"/>
      <c r="P2" s="116"/>
      <c r="Q2" s="116"/>
      <c r="R2" s="116"/>
      <c r="S2" s="2"/>
      <c r="T2" s="2"/>
      <c r="U2" s="2"/>
      <c r="V2" s="2"/>
    </row>
    <row r="3" spans="1:22" ht="14.45" customHeight="1" x14ac:dyDescent="0.25">
      <c r="A3" s="116"/>
      <c r="B3" s="116"/>
      <c r="C3" s="116"/>
      <c r="D3" s="116"/>
      <c r="E3" s="116"/>
      <c r="F3" s="116"/>
      <c r="G3" s="116"/>
      <c r="H3" s="116"/>
      <c r="I3" s="116"/>
      <c r="J3" s="116"/>
      <c r="K3" s="116"/>
      <c r="L3" s="116"/>
      <c r="M3" s="116"/>
      <c r="N3" s="116"/>
      <c r="O3" s="116"/>
      <c r="P3" s="116"/>
      <c r="Q3" s="116"/>
      <c r="R3" s="116"/>
      <c r="S3" s="2"/>
      <c r="T3" s="2"/>
      <c r="U3" s="2"/>
      <c r="V3" s="2"/>
    </row>
    <row r="4" spans="1:22" ht="14.45" customHeight="1" x14ac:dyDescent="0.25">
      <c r="A4" s="116"/>
      <c r="B4" s="116"/>
      <c r="C4" s="116"/>
      <c r="D4" s="116"/>
      <c r="E4" s="116"/>
      <c r="F4" s="116"/>
      <c r="G4" s="116"/>
      <c r="H4" s="116"/>
      <c r="I4" s="116"/>
      <c r="J4" s="116"/>
      <c r="K4" s="116"/>
      <c r="L4" s="116"/>
      <c r="M4" s="116"/>
      <c r="N4" s="116"/>
      <c r="O4" s="116"/>
      <c r="P4" s="116"/>
      <c r="Q4" s="116"/>
      <c r="R4" s="116"/>
      <c r="S4" s="2"/>
      <c r="T4" s="2"/>
      <c r="U4" s="2"/>
      <c r="V4" s="2"/>
    </row>
    <row r="5" spans="1:22" ht="14.45" customHeight="1" x14ac:dyDescent="0.25">
      <c r="A5" s="116"/>
      <c r="B5" s="116"/>
      <c r="C5" s="116"/>
      <c r="D5" s="116"/>
      <c r="E5" s="116"/>
      <c r="F5" s="116"/>
      <c r="G5" s="116"/>
      <c r="H5" s="116"/>
      <c r="I5" s="116"/>
      <c r="J5" s="116"/>
      <c r="K5" s="116"/>
      <c r="L5" s="116"/>
      <c r="M5" s="116"/>
      <c r="N5" s="116"/>
      <c r="O5" s="116"/>
      <c r="P5" s="116"/>
      <c r="Q5" s="116"/>
      <c r="R5" s="116"/>
      <c r="S5" s="2"/>
      <c r="T5" s="2"/>
      <c r="U5" s="2"/>
      <c r="V5" s="2"/>
    </row>
    <row r="6" spans="1:22" ht="14.45" customHeight="1" x14ac:dyDescent="0.25">
      <c r="A6" s="116"/>
      <c r="B6" s="116"/>
      <c r="C6" s="116"/>
      <c r="D6" s="116"/>
      <c r="E6" s="116"/>
      <c r="F6" s="116"/>
      <c r="G6" s="116"/>
      <c r="H6" s="116"/>
      <c r="I6" s="116"/>
      <c r="J6" s="116"/>
      <c r="K6" s="116"/>
      <c r="L6" s="116"/>
      <c r="M6" s="116"/>
      <c r="N6" s="116"/>
      <c r="O6" s="116"/>
      <c r="P6" s="116"/>
      <c r="Q6" s="116"/>
      <c r="R6" s="116"/>
      <c r="S6" s="2"/>
      <c r="T6" s="2"/>
      <c r="U6" s="2"/>
      <c r="V6" s="2"/>
    </row>
    <row r="7" spans="1:22" ht="14.45" customHeight="1" x14ac:dyDescent="0.25">
      <c r="A7" s="116"/>
      <c r="B7" s="116"/>
      <c r="C7" s="116"/>
      <c r="D7" s="116"/>
      <c r="E7" s="116"/>
      <c r="F7" s="116"/>
      <c r="G7" s="116"/>
      <c r="H7" s="116"/>
      <c r="I7" s="116"/>
      <c r="J7" s="116"/>
      <c r="K7" s="116"/>
      <c r="L7" s="116"/>
      <c r="M7" s="116"/>
      <c r="N7" s="116"/>
      <c r="O7" s="116"/>
      <c r="P7" s="116"/>
      <c r="Q7" s="116"/>
      <c r="R7" s="116"/>
      <c r="S7" s="2"/>
      <c r="T7" s="2"/>
      <c r="U7" s="2"/>
      <c r="V7" s="2"/>
    </row>
    <row r="8" spans="1:22" ht="14.45" customHeight="1" x14ac:dyDescent="0.25">
      <c r="A8" s="116"/>
      <c r="B8" s="116"/>
      <c r="C8" s="116"/>
      <c r="D8" s="116"/>
      <c r="E8" s="116"/>
      <c r="F8" s="116"/>
      <c r="G8" s="116"/>
      <c r="H8" s="116"/>
      <c r="I8" s="116"/>
      <c r="J8" s="116"/>
      <c r="K8" s="116"/>
      <c r="L8" s="116"/>
      <c r="M8" s="116"/>
      <c r="N8" s="116"/>
      <c r="O8" s="116"/>
      <c r="P8" s="116"/>
      <c r="Q8" s="116"/>
      <c r="R8" s="116"/>
      <c r="S8" s="2"/>
      <c r="T8" s="2"/>
      <c r="U8" s="2"/>
      <c r="V8" s="2"/>
    </row>
    <row r="9" spans="1:22" ht="14.45" customHeight="1" x14ac:dyDescent="0.25">
      <c r="A9" s="116"/>
      <c r="B9" s="116"/>
      <c r="C9" s="116"/>
      <c r="D9" s="116"/>
      <c r="E9" s="116"/>
      <c r="F9" s="116"/>
      <c r="G9" s="116"/>
      <c r="H9" s="116"/>
      <c r="I9" s="116"/>
      <c r="J9" s="116"/>
      <c r="K9" s="116"/>
      <c r="L9" s="116"/>
      <c r="M9" s="116"/>
      <c r="N9" s="116"/>
      <c r="O9" s="116"/>
      <c r="P9" s="116"/>
      <c r="Q9" s="116"/>
      <c r="R9" s="116"/>
      <c r="S9" s="2"/>
      <c r="T9" s="2"/>
      <c r="U9" s="2"/>
      <c r="V9" s="2"/>
    </row>
    <row r="10" spans="1:22" ht="14.45" customHeight="1" x14ac:dyDescent="0.25">
      <c r="A10" s="116"/>
      <c r="B10" s="116"/>
      <c r="C10" s="116"/>
      <c r="D10" s="116"/>
      <c r="E10" s="116"/>
      <c r="F10" s="116"/>
      <c r="G10" s="116"/>
      <c r="H10" s="116"/>
      <c r="I10" s="116"/>
      <c r="J10" s="116"/>
      <c r="K10" s="116"/>
      <c r="L10" s="116"/>
      <c r="M10" s="116"/>
      <c r="N10" s="116"/>
      <c r="O10" s="116"/>
      <c r="P10" s="116"/>
      <c r="Q10" s="116"/>
      <c r="R10" s="116"/>
      <c r="S10" s="2"/>
      <c r="T10" s="2"/>
      <c r="U10" s="2"/>
      <c r="V10" s="2"/>
    </row>
    <row r="11" spans="1:22" ht="14.45" customHeight="1" x14ac:dyDescent="0.25">
      <c r="A11" s="116"/>
      <c r="B11" s="116"/>
      <c r="C11" s="116"/>
      <c r="D11" s="116"/>
      <c r="E11" s="116"/>
      <c r="F11" s="116"/>
      <c r="G11" s="116"/>
      <c r="H11" s="116"/>
      <c r="I11" s="116"/>
      <c r="J11" s="116"/>
      <c r="K11" s="116"/>
      <c r="L11" s="116"/>
      <c r="M11" s="116"/>
      <c r="N11" s="116"/>
      <c r="O11" s="116"/>
      <c r="P11" s="116"/>
      <c r="Q11" s="116"/>
      <c r="R11" s="116"/>
      <c r="S11" s="2"/>
      <c r="T11" s="2"/>
      <c r="U11" s="2"/>
      <c r="V11" s="2"/>
    </row>
    <row r="12" spans="1:22" ht="14.45" customHeight="1" x14ac:dyDescent="0.25">
      <c r="A12" s="116"/>
      <c r="B12" s="116"/>
      <c r="C12" s="116"/>
      <c r="D12" s="116"/>
      <c r="E12" s="116"/>
      <c r="F12" s="116"/>
      <c r="G12" s="116"/>
      <c r="H12" s="116"/>
      <c r="I12" s="116"/>
      <c r="J12" s="116"/>
      <c r="K12" s="116"/>
      <c r="L12" s="116"/>
      <c r="M12" s="116"/>
      <c r="N12" s="116"/>
      <c r="O12" s="116"/>
      <c r="P12" s="116"/>
      <c r="Q12" s="116"/>
      <c r="R12" s="116"/>
      <c r="S12" s="2"/>
      <c r="T12" s="2"/>
      <c r="U12" s="2"/>
      <c r="V12" s="2"/>
    </row>
    <row r="13" spans="1:22" ht="14.45" customHeight="1" x14ac:dyDescent="0.25">
      <c r="A13" s="116"/>
      <c r="B13" s="116"/>
      <c r="C13" s="116"/>
      <c r="D13" s="116"/>
      <c r="E13" s="116"/>
      <c r="F13" s="116"/>
      <c r="G13" s="116"/>
      <c r="H13" s="116"/>
      <c r="I13" s="116"/>
      <c r="J13" s="116"/>
      <c r="K13" s="116"/>
      <c r="L13" s="116"/>
      <c r="M13" s="116"/>
      <c r="N13" s="116"/>
      <c r="O13" s="116"/>
      <c r="P13" s="116"/>
      <c r="Q13" s="116"/>
      <c r="R13" s="116"/>
      <c r="S13" s="2"/>
      <c r="T13" s="2"/>
      <c r="U13" s="2"/>
      <c r="V13" s="2"/>
    </row>
    <row r="14" spans="1:22" ht="14.45" customHeight="1" x14ac:dyDescent="0.25">
      <c r="A14" s="116"/>
      <c r="B14" s="116"/>
      <c r="C14" s="116"/>
      <c r="D14" s="116"/>
      <c r="E14" s="116"/>
      <c r="F14" s="116"/>
      <c r="G14" s="116"/>
      <c r="H14" s="116"/>
      <c r="I14" s="116"/>
      <c r="J14" s="116"/>
      <c r="K14" s="116"/>
      <c r="L14" s="116"/>
      <c r="M14" s="116"/>
      <c r="N14" s="116"/>
      <c r="O14" s="116"/>
      <c r="P14" s="116"/>
      <c r="Q14" s="116"/>
      <c r="R14" s="116"/>
      <c r="S14" s="2"/>
      <c r="T14" s="2"/>
      <c r="U14" s="2"/>
      <c r="V14" s="2"/>
    </row>
    <row r="15" spans="1:22" ht="14.45" customHeight="1" x14ac:dyDescent="0.25">
      <c r="A15" s="116"/>
      <c r="B15" s="116"/>
      <c r="C15" s="116"/>
      <c r="D15" s="116"/>
      <c r="E15" s="116"/>
      <c r="F15" s="116"/>
      <c r="G15" s="116"/>
      <c r="H15" s="116"/>
      <c r="I15" s="116"/>
      <c r="J15" s="116"/>
      <c r="K15" s="116"/>
      <c r="L15" s="116"/>
      <c r="M15" s="116"/>
      <c r="N15" s="116"/>
      <c r="O15" s="116"/>
      <c r="P15" s="116"/>
      <c r="Q15" s="116"/>
      <c r="R15" s="116"/>
      <c r="S15" s="2"/>
      <c r="T15" s="2"/>
      <c r="U15" s="2"/>
      <c r="V15" s="2"/>
    </row>
    <row r="16" spans="1:22" ht="14.45" customHeight="1" x14ac:dyDescent="0.25">
      <c r="A16" s="116"/>
      <c r="B16" s="116"/>
      <c r="C16" s="116"/>
      <c r="D16" s="116"/>
      <c r="E16" s="116"/>
      <c r="F16" s="116"/>
      <c r="G16" s="116"/>
      <c r="H16" s="116"/>
      <c r="I16" s="116"/>
      <c r="J16" s="116"/>
      <c r="K16" s="116"/>
      <c r="L16" s="116"/>
      <c r="M16" s="116"/>
      <c r="N16" s="116"/>
      <c r="O16" s="116"/>
      <c r="P16" s="116"/>
      <c r="Q16" s="116"/>
      <c r="R16" s="116"/>
      <c r="S16" s="2"/>
      <c r="T16" s="2"/>
      <c r="U16" s="2"/>
      <c r="V16" s="2"/>
    </row>
    <row r="17" spans="1:22" ht="14.45" customHeight="1" x14ac:dyDescent="0.25">
      <c r="A17" s="116"/>
      <c r="B17" s="116"/>
      <c r="C17" s="116"/>
      <c r="D17" s="116"/>
      <c r="E17" s="116"/>
      <c r="F17" s="116"/>
      <c r="G17" s="116"/>
      <c r="H17" s="116"/>
      <c r="I17" s="116"/>
      <c r="J17" s="116"/>
      <c r="K17" s="116"/>
      <c r="L17" s="116"/>
      <c r="M17" s="116"/>
      <c r="N17" s="116"/>
      <c r="O17" s="116"/>
      <c r="P17" s="116"/>
      <c r="Q17" s="116"/>
      <c r="R17" s="116"/>
      <c r="S17" s="2"/>
      <c r="T17" s="2"/>
      <c r="U17" s="2"/>
      <c r="V17" s="2"/>
    </row>
    <row r="18" spans="1:22" ht="14.45" customHeight="1" x14ac:dyDescent="0.25">
      <c r="A18" s="116"/>
      <c r="B18" s="116"/>
      <c r="C18" s="116"/>
      <c r="D18" s="116"/>
      <c r="E18" s="116"/>
      <c r="F18" s="116"/>
      <c r="G18" s="116"/>
      <c r="H18" s="116"/>
      <c r="I18" s="116"/>
      <c r="J18" s="116"/>
      <c r="K18" s="116"/>
      <c r="L18" s="116"/>
      <c r="M18" s="116"/>
      <c r="N18" s="116"/>
      <c r="O18" s="116"/>
      <c r="P18" s="116"/>
      <c r="Q18" s="116"/>
      <c r="R18" s="116"/>
      <c r="S18" s="2"/>
      <c r="T18" s="2"/>
      <c r="U18" s="2"/>
      <c r="V18" s="2"/>
    </row>
    <row r="19" spans="1:22" ht="14.45" customHeight="1" x14ac:dyDescent="0.25">
      <c r="A19" s="116"/>
      <c r="B19" s="116"/>
      <c r="C19" s="116"/>
      <c r="D19" s="116"/>
      <c r="E19" s="116"/>
      <c r="F19" s="116"/>
      <c r="G19" s="116"/>
      <c r="H19" s="116"/>
      <c r="I19" s="116"/>
      <c r="J19" s="116"/>
      <c r="K19" s="116"/>
      <c r="L19" s="116"/>
      <c r="M19" s="116"/>
      <c r="N19" s="116"/>
      <c r="O19" s="116"/>
      <c r="P19" s="116"/>
      <c r="Q19" s="116"/>
      <c r="R19" s="116"/>
      <c r="S19" s="2"/>
      <c r="T19" s="2"/>
      <c r="U19" s="2"/>
      <c r="V19" s="2"/>
    </row>
    <row r="20" spans="1:22" ht="14.45" customHeight="1" x14ac:dyDescent="0.25">
      <c r="A20" s="116"/>
      <c r="B20" s="116"/>
      <c r="C20" s="116"/>
      <c r="D20" s="116"/>
      <c r="E20" s="116"/>
      <c r="F20" s="116"/>
      <c r="G20" s="116"/>
      <c r="H20" s="116"/>
      <c r="I20" s="116"/>
      <c r="J20" s="116"/>
      <c r="K20" s="116"/>
      <c r="L20" s="116"/>
      <c r="M20" s="116"/>
      <c r="N20" s="116"/>
      <c r="O20" s="116"/>
      <c r="P20" s="116"/>
      <c r="Q20" s="116"/>
      <c r="R20" s="116"/>
      <c r="S20" s="2"/>
      <c r="T20" s="2"/>
      <c r="U20" s="2"/>
      <c r="V20" s="2"/>
    </row>
    <row r="21" spans="1:22" ht="14.45" customHeight="1" x14ac:dyDescent="0.25">
      <c r="A21" s="116"/>
      <c r="B21" s="116"/>
      <c r="C21" s="116"/>
      <c r="D21" s="116"/>
      <c r="E21" s="116"/>
      <c r="F21" s="116"/>
      <c r="G21" s="116"/>
      <c r="H21" s="116"/>
      <c r="I21" s="116"/>
      <c r="J21" s="116"/>
      <c r="K21" s="116"/>
      <c r="L21" s="116"/>
      <c r="M21" s="116"/>
      <c r="N21" s="116"/>
      <c r="O21" s="116"/>
      <c r="P21" s="116"/>
      <c r="Q21" s="116"/>
      <c r="R21" s="116"/>
      <c r="S21" s="2"/>
      <c r="T21" s="2"/>
      <c r="U21" s="2"/>
      <c r="V21" s="2"/>
    </row>
    <row r="22" spans="1:22" ht="14.45" customHeight="1" x14ac:dyDescent="0.25">
      <c r="A22" s="116"/>
      <c r="B22" s="116"/>
      <c r="C22" s="116"/>
      <c r="D22" s="116"/>
      <c r="E22" s="116"/>
      <c r="F22" s="116"/>
      <c r="G22" s="116"/>
      <c r="H22" s="116"/>
      <c r="I22" s="116"/>
      <c r="J22" s="116"/>
      <c r="K22" s="116"/>
      <c r="L22" s="116"/>
      <c r="M22" s="116"/>
      <c r="N22" s="116"/>
      <c r="O22" s="116"/>
      <c r="P22" s="116"/>
      <c r="Q22" s="116"/>
      <c r="R22" s="116"/>
      <c r="S22" s="2"/>
      <c r="T22" s="2"/>
      <c r="U22" s="2"/>
      <c r="V22" s="2"/>
    </row>
    <row r="23" spans="1:22" ht="14.45" customHeight="1" x14ac:dyDescent="0.25">
      <c r="A23" s="116"/>
      <c r="B23" s="116"/>
      <c r="C23" s="116"/>
      <c r="D23" s="116"/>
      <c r="E23" s="116"/>
      <c r="F23" s="116"/>
      <c r="G23" s="116"/>
      <c r="H23" s="116"/>
      <c r="I23" s="116"/>
      <c r="J23" s="116"/>
      <c r="K23" s="116"/>
      <c r="L23" s="116"/>
      <c r="M23" s="116"/>
      <c r="N23" s="116"/>
      <c r="O23" s="116"/>
      <c r="P23" s="116"/>
      <c r="Q23" s="116"/>
      <c r="R23" s="116"/>
      <c r="S23" s="2"/>
      <c r="T23" s="2"/>
      <c r="U23" s="2"/>
      <c r="V23" s="2"/>
    </row>
    <row r="24" spans="1:22" ht="14.45" customHeight="1" x14ac:dyDescent="0.25">
      <c r="A24" s="116"/>
      <c r="B24" s="116"/>
      <c r="C24" s="116"/>
      <c r="D24" s="116"/>
      <c r="E24" s="116"/>
      <c r="F24" s="116"/>
      <c r="G24" s="116"/>
      <c r="H24" s="116"/>
      <c r="I24" s="116"/>
      <c r="J24" s="116"/>
      <c r="K24" s="116"/>
      <c r="L24" s="116"/>
      <c r="M24" s="116"/>
      <c r="N24" s="116"/>
      <c r="O24" s="116"/>
      <c r="P24" s="116"/>
      <c r="Q24" s="116"/>
      <c r="R24" s="116"/>
      <c r="S24" s="2"/>
      <c r="T24" s="2"/>
      <c r="U24" s="2"/>
      <c r="V24" s="2"/>
    </row>
    <row r="25" spans="1:22" ht="14.45" customHeight="1" x14ac:dyDescent="0.25">
      <c r="A25" s="116"/>
      <c r="B25" s="116"/>
      <c r="C25" s="116"/>
      <c r="D25" s="116"/>
      <c r="E25" s="116"/>
      <c r="F25" s="116"/>
      <c r="G25" s="116"/>
      <c r="H25" s="116"/>
      <c r="I25" s="116"/>
      <c r="J25" s="116"/>
      <c r="K25" s="116"/>
      <c r="L25" s="116"/>
      <c r="M25" s="116"/>
      <c r="N25" s="116"/>
      <c r="O25" s="116"/>
      <c r="P25" s="116"/>
      <c r="Q25" s="116"/>
      <c r="R25" s="116"/>
      <c r="S25" s="2"/>
      <c r="T25" s="2"/>
      <c r="U25" s="2"/>
      <c r="V25" s="2"/>
    </row>
    <row r="26" spans="1:22" ht="14.45" customHeight="1" x14ac:dyDescent="0.25">
      <c r="A26" s="116"/>
      <c r="B26" s="116"/>
      <c r="C26" s="116"/>
      <c r="D26" s="116"/>
      <c r="E26" s="116"/>
      <c r="F26" s="116"/>
      <c r="G26" s="116"/>
      <c r="H26" s="116"/>
      <c r="I26" s="116"/>
      <c r="J26" s="116"/>
      <c r="K26" s="116"/>
      <c r="L26" s="116"/>
      <c r="M26" s="116"/>
      <c r="N26" s="116"/>
      <c r="O26" s="116"/>
      <c r="P26" s="116"/>
      <c r="Q26" s="116"/>
      <c r="R26" s="116"/>
      <c r="S26" s="2"/>
      <c r="T26" s="2"/>
      <c r="U26" s="2"/>
      <c r="V26" s="2"/>
    </row>
    <row r="27" spans="1:22" ht="14.45" customHeight="1" x14ac:dyDescent="0.25">
      <c r="A27" s="116"/>
      <c r="B27" s="116"/>
      <c r="C27" s="116"/>
      <c r="D27" s="116"/>
      <c r="E27" s="116"/>
      <c r="F27" s="116"/>
      <c r="G27" s="116"/>
      <c r="H27" s="116"/>
      <c r="I27" s="116"/>
      <c r="J27" s="116"/>
      <c r="K27" s="116"/>
      <c r="L27" s="116"/>
      <c r="M27" s="116"/>
      <c r="N27" s="116"/>
      <c r="O27" s="116"/>
      <c r="P27" s="116"/>
      <c r="Q27" s="116"/>
      <c r="R27" s="116"/>
      <c r="S27" s="2"/>
      <c r="T27" s="2"/>
      <c r="U27" s="2"/>
      <c r="V27" s="2"/>
    </row>
    <row r="28" spans="1:22" ht="14.45" customHeight="1" x14ac:dyDescent="0.25">
      <c r="A28" s="116"/>
      <c r="B28" s="116"/>
      <c r="C28" s="116"/>
      <c r="D28" s="116"/>
      <c r="E28" s="116"/>
      <c r="F28" s="116"/>
      <c r="G28" s="116"/>
      <c r="H28" s="116"/>
      <c r="I28" s="116"/>
      <c r="J28" s="116"/>
      <c r="K28" s="116"/>
      <c r="L28" s="116"/>
      <c r="M28" s="116"/>
      <c r="N28" s="116"/>
      <c r="O28" s="116"/>
      <c r="P28" s="116"/>
      <c r="Q28" s="116"/>
      <c r="R28" s="116"/>
      <c r="S28" s="2"/>
      <c r="T28" s="2"/>
      <c r="U28" s="2"/>
      <c r="V28" s="2"/>
    </row>
    <row r="29" spans="1:22" ht="14.45" customHeight="1" x14ac:dyDescent="0.25">
      <c r="A29" s="116"/>
      <c r="B29" s="116"/>
      <c r="C29" s="116"/>
      <c r="D29" s="116"/>
      <c r="E29" s="116"/>
      <c r="F29" s="116"/>
      <c r="G29" s="116"/>
      <c r="H29" s="116"/>
      <c r="I29" s="116"/>
      <c r="J29" s="116"/>
      <c r="K29" s="116"/>
      <c r="L29" s="116"/>
      <c r="M29" s="116"/>
      <c r="N29" s="116"/>
      <c r="O29" s="116"/>
      <c r="P29" s="116"/>
      <c r="Q29" s="116"/>
      <c r="R29" s="116"/>
      <c r="S29" s="2"/>
      <c r="T29" s="2"/>
      <c r="U29" s="2"/>
      <c r="V29" s="2"/>
    </row>
    <row r="30" spans="1:22" ht="14.45" customHeight="1" x14ac:dyDescent="0.25">
      <c r="A30" s="116"/>
      <c r="B30" s="116"/>
      <c r="C30" s="116"/>
      <c r="D30" s="116"/>
      <c r="E30" s="116"/>
      <c r="F30" s="116"/>
      <c r="G30" s="116"/>
      <c r="H30" s="116"/>
      <c r="I30" s="116"/>
      <c r="J30" s="116"/>
      <c r="K30" s="116"/>
      <c r="L30" s="116"/>
      <c r="M30" s="116"/>
      <c r="N30" s="116"/>
      <c r="O30" s="116"/>
      <c r="P30" s="116"/>
      <c r="Q30" s="116"/>
      <c r="R30" s="116"/>
      <c r="S30" s="2"/>
      <c r="T30" s="2"/>
      <c r="U30" s="2"/>
      <c r="V30" s="2"/>
    </row>
    <row r="31" spans="1:22" ht="14.45" customHeight="1" x14ac:dyDescent="0.25">
      <c r="A31" s="116"/>
      <c r="B31" s="116"/>
      <c r="C31" s="116"/>
      <c r="D31" s="116"/>
      <c r="E31" s="116"/>
      <c r="F31" s="116"/>
      <c r="G31" s="116"/>
      <c r="H31" s="116"/>
      <c r="I31" s="116"/>
      <c r="J31" s="116"/>
      <c r="K31" s="116"/>
      <c r="L31" s="116"/>
      <c r="M31" s="116"/>
      <c r="N31" s="116"/>
      <c r="O31" s="116"/>
      <c r="P31" s="116"/>
      <c r="Q31" s="116"/>
      <c r="R31" s="116"/>
      <c r="S31" s="2"/>
      <c r="T31" s="2"/>
      <c r="U31" s="2"/>
      <c r="V31" s="2"/>
    </row>
    <row r="32" spans="1:22" ht="14.45" customHeight="1" x14ac:dyDescent="0.25">
      <c r="A32" s="2"/>
      <c r="B32" s="2"/>
      <c r="C32" s="2"/>
      <c r="D32" s="2"/>
      <c r="E32" s="2"/>
      <c r="F32" s="2"/>
      <c r="G32" s="2"/>
      <c r="H32" s="2"/>
      <c r="I32" s="2"/>
      <c r="J32" s="2"/>
      <c r="K32" s="2"/>
      <c r="L32" s="2"/>
      <c r="M32" s="2"/>
      <c r="N32" s="2"/>
      <c r="O32" s="2"/>
      <c r="P32" s="2"/>
      <c r="Q32" s="2"/>
      <c r="R32" s="2"/>
      <c r="S32" s="2"/>
      <c r="T32" s="2"/>
      <c r="U32" s="2"/>
      <c r="V32" s="2"/>
    </row>
    <row r="33" spans="1:22" ht="14.45" customHeight="1" x14ac:dyDescent="0.25">
      <c r="A33" s="2"/>
      <c r="B33" s="2"/>
      <c r="C33" s="2"/>
      <c r="D33" s="2"/>
      <c r="E33" s="2"/>
      <c r="F33" s="2"/>
      <c r="G33" s="2"/>
      <c r="H33" s="2"/>
      <c r="I33" s="2"/>
      <c r="J33" s="2"/>
      <c r="K33" s="2"/>
      <c r="L33" s="2"/>
      <c r="M33" s="2"/>
      <c r="N33" s="2"/>
      <c r="O33" s="2"/>
      <c r="P33" s="2"/>
      <c r="Q33" s="2"/>
      <c r="R33" s="2"/>
      <c r="S33" s="2"/>
      <c r="T33" s="2"/>
      <c r="U33" s="2"/>
      <c r="V33" s="2"/>
    </row>
    <row r="34" spans="1:22" ht="14.45" customHeight="1" x14ac:dyDescent="0.25">
      <c r="A34" s="2"/>
      <c r="B34" s="2"/>
      <c r="C34" s="2"/>
      <c r="D34" s="2"/>
      <c r="E34" s="2"/>
      <c r="F34" s="2"/>
      <c r="G34" s="2"/>
      <c r="H34" s="2"/>
      <c r="I34" s="2"/>
      <c r="J34" s="2"/>
      <c r="K34" s="2"/>
      <c r="L34" s="2"/>
      <c r="M34" s="2"/>
      <c r="N34" s="2"/>
      <c r="O34" s="2"/>
      <c r="P34" s="2"/>
      <c r="Q34" s="2"/>
      <c r="R34" s="2"/>
      <c r="S34" s="2"/>
      <c r="T34" s="2"/>
      <c r="U34" s="2"/>
      <c r="V34" s="2"/>
    </row>
    <row r="35" spans="1:22" ht="14.45" customHeight="1" x14ac:dyDescent="0.25">
      <c r="A35" s="2"/>
      <c r="B35" s="2"/>
      <c r="C35" s="2"/>
      <c r="D35" s="2"/>
      <c r="E35" s="2"/>
      <c r="F35" s="2"/>
      <c r="G35" s="2"/>
      <c r="H35" s="2"/>
      <c r="I35" s="2"/>
      <c r="J35" s="2"/>
      <c r="K35" s="2"/>
      <c r="L35" s="2"/>
      <c r="M35" s="2"/>
      <c r="N35" s="2"/>
      <c r="O35" s="2"/>
      <c r="P35" s="2"/>
      <c r="Q35" s="2"/>
      <c r="R35" s="2"/>
      <c r="S35" s="2"/>
      <c r="T35" s="2"/>
      <c r="U35" s="2"/>
      <c r="V35" s="2"/>
    </row>
    <row r="36" spans="1:22" ht="14.45" customHeight="1" x14ac:dyDescent="0.25">
      <c r="A36" s="2"/>
      <c r="B36" s="2"/>
      <c r="C36" s="2"/>
      <c r="D36" s="2"/>
      <c r="E36" s="2"/>
      <c r="F36" s="2"/>
      <c r="G36" s="2"/>
      <c r="H36" s="2"/>
      <c r="I36" s="2"/>
      <c r="J36" s="2"/>
      <c r="K36" s="2"/>
      <c r="L36" s="2"/>
      <c r="M36" s="2"/>
      <c r="N36" s="2"/>
      <c r="O36" s="2"/>
      <c r="P36" s="2"/>
      <c r="Q36" s="2"/>
      <c r="R36" s="2"/>
      <c r="S36" s="2"/>
      <c r="T36" s="2"/>
      <c r="U36" s="2"/>
      <c r="V36" s="2"/>
    </row>
    <row r="37" spans="1:22" ht="14.45" customHeight="1" x14ac:dyDescent="0.25">
      <c r="A37" s="2"/>
      <c r="B37" s="2"/>
      <c r="C37" s="2"/>
      <c r="D37" s="2"/>
      <c r="E37" s="2"/>
      <c r="F37" s="2"/>
      <c r="G37" s="2"/>
      <c r="H37" s="2"/>
      <c r="I37" s="2"/>
      <c r="J37" s="2"/>
      <c r="K37" s="2"/>
      <c r="L37" s="2"/>
      <c r="M37" s="2"/>
      <c r="N37" s="2"/>
      <c r="O37" s="2"/>
      <c r="P37" s="2"/>
      <c r="Q37" s="2"/>
      <c r="R37" s="2"/>
      <c r="S37" s="2"/>
      <c r="T37" s="2"/>
      <c r="U37" s="2"/>
      <c r="V37" s="2"/>
    </row>
  </sheetData>
  <mergeCells count="2">
    <mergeCell ref="A1:R1"/>
    <mergeCell ref="A2:R31"/>
  </mergeCells>
  <pageMargins left="0.25" right="0.2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A43E8-CF2B-40D0-A08E-D6D4D39DEC02}">
  <sheetPr>
    <pageSetUpPr fitToPage="1"/>
  </sheetPr>
  <dimension ref="A1:BK562"/>
  <sheetViews>
    <sheetView workbookViewId="0">
      <selection activeCell="Z45" sqref="Z45:AJ45"/>
    </sheetView>
  </sheetViews>
  <sheetFormatPr baseColWidth="10" defaultColWidth="11.5703125" defaultRowHeight="15" x14ac:dyDescent="0.25"/>
  <cols>
    <col min="1" max="2" width="1.140625" style="9" customWidth="1"/>
    <col min="3" max="3" width="10.28515625" style="9" customWidth="1"/>
    <col min="4" max="4" width="1.85546875" style="9" customWidth="1"/>
    <col min="5" max="5" width="6.85546875" style="9" customWidth="1"/>
    <col min="6" max="6" width="11.85546875" style="9" customWidth="1"/>
    <col min="7" max="7" width="9.5703125" style="9" customWidth="1"/>
    <col min="8" max="8" width="6.140625" style="9" customWidth="1"/>
    <col min="9" max="9" width="10.42578125" style="9" customWidth="1"/>
    <col min="10" max="10" width="2.140625" style="9" customWidth="1"/>
    <col min="11" max="11" width="2.28515625" style="9" customWidth="1"/>
    <col min="12" max="12" width="1.42578125" style="9" customWidth="1"/>
    <col min="13" max="14" width="9.28515625" style="9" customWidth="1"/>
    <col min="15" max="15" width="12.140625" style="9" customWidth="1"/>
    <col min="16" max="16" width="6" style="9" customWidth="1"/>
    <col min="17" max="17" width="11.28515625" style="9" customWidth="1"/>
    <col min="18" max="18" width="4.5703125" style="9" customWidth="1"/>
    <col min="19" max="19" width="6.42578125" style="9" customWidth="1"/>
    <col min="20" max="20" width="3.7109375" style="9" customWidth="1"/>
    <col min="21" max="21" width="2.85546875" style="9" customWidth="1"/>
    <col min="22" max="22" width="3.7109375" style="9" customWidth="1"/>
    <col min="23" max="23" width="5.42578125" style="9" customWidth="1"/>
    <col min="24" max="24" width="10.28515625" style="9" customWidth="1"/>
    <col min="25" max="25" width="4.140625" style="9" customWidth="1"/>
    <col min="26" max="26" width="5.7109375" style="9" customWidth="1"/>
    <col min="27" max="27" width="8.5703125" style="9" customWidth="1"/>
    <col min="28" max="28" width="14.140625" style="9" customWidth="1"/>
    <col min="29" max="29" width="4.7109375" style="9" customWidth="1"/>
    <col min="30" max="30" width="4.140625" style="9" customWidth="1"/>
    <col min="31" max="31" width="9.28515625" style="8" customWidth="1"/>
    <col min="32" max="32" width="8.42578125" style="8" customWidth="1"/>
    <col min="33" max="33" width="6.28515625" style="8" customWidth="1"/>
    <col min="34" max="34" width="4.28515625" style="8" customWidth="1"/>
    <col min="35" max="35" width="9.5703125" style="8" customWidth="1"/>
    <col min="36" max="36" width="7.5703125" style="8" customWidth="1"/>
    <col min="37" max="37" width="2.7109375" style="8" customWidth="1"/>
    <col min="38" max="47" width="11.5703125" style="8"/>
    <col min="48" max="16384" width="11.5703125" style="9"/>
  </cols>
  <sheetData>
    <row r="1" spans="1:63" ht="24" x14ac:dyDescent="0.4">
      <c r="A1" s="356" t="s">
        <v>36</v>
      </c>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V1" s="8"/>
      <c r="AW1" s="8"/>
      <c r="AX1" s="8"/>
      <c r="AY1" s="8"/>
      <c r="AZ1" s="8"/>
      <c r="BA1" s="8"/>
    </row>
    <row r="2" spans="1:63" ht="24.75" thickBot="1" x14ac:dyDescent="0.45">
      <c r="A2" s="356" t="s">
        <v>64</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V2" s="8"/>
      <c r="AW2" s="8"/>
      <c r="AX2" s="8"/>
      <c r="AY2" s="8"/>
      <c r="AZ2" s="8"/>
      <c r="BA2" s="8"/>
    </row>
    <row r="3" spans="1:63" ht="8.4499999999999993" customHeight="1" thickBot="1" x14ac:dyDescent="0.3">
      <c r="A3" s="8"/>
      <c r="B3" s="8"/>
      <c r="C3" s="117" t="s">
        <v>84</v>
      </c>
      <c r="D3" s="49"/>
      <c r="E3" s="53"/>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5"/>
      <c r="AV3" s="8"/>
      <c r="AW3" s="8"/>
      <c r="AX3" s="8"/>
      <c r="AY3" s="8"/>
      <c r="AZ3" s="8"/>
      <c r="BA3" s="8"/>
      <c r="BB3" s="8"/>
    </row>
    <row r="4" spans="1:63" ht="17.25" thickBot="1" x14ac:dyDescent="0.35">
      <c r="A4" s="8"/>
      <c r="B4" s="8"/>
      <c r="C4" s="118"/>
      <c r="D4" s="50"/>
      <c r="E4" s="123">
        <v>1</v>
      </c>
      <c r="F4" s="124"/>
      <c r="G4" s="72">
        <f>IF(AND(ISNUMBER(E4),E4&gt;0),1,0)</f>
        <v>1</v>
      </c>
      <c r="H4" s="56" t="s">
        <v>1</v>
      </c>
      <c r="I4" s="57"/>
      <c r="J4" s="57"/>
      <c r="K4" s="57"/>
      <c r="L4" s="57"/>
      <c r="M4" s="58"/>
      <c r="N4" s="29"/>
      <c r="O4" s="60">
        <v>750</v>
      </c>
      <c r="P4" s="74">
        <f>IF(AND(ISNUMBER(O4),O4&gt;0),1,0)</f>
        <v>1</v>
      </c>
      <c r="Q4" s="293" t="s">
        <v>2</v>
      </c>
      <c r="R4" s="294"/>
      <c r="S4" s="294"/>
      <c r="T4" s="294"/>
      <c r="U4" s="295"/>
      <c r="V4" s="29"/>
      <c r="W4" s="286">
        <v>46133</v>
      </c>
      <c r="X4" s="287"/>
      <c r="Y4" s="288"/>
      <c r="Z4" s="75">
        <f>IF(AND(ISNUMBER(W4),W4&gt;DATE(1900,1,1),W4&lt;DATE(9999,12,31)),1,0)</f>
        <v>1</v>
      </c>
      <c r="AA4" s="293" t="s">
        <v>38</v>
      </c>
      <c r="AB4" s="294"/>
      <c r="AC4" s="294"/>
      <c r="AD4" s="295"/>
      <c r="AE4" s="29"/>
      <c r="AF4" s="59">
        <v>600</v>
      </c>
      <c r="AG4" s="74">
        <f>IF(AND(ISNUMBER(AF4),AF4&gt;0),1,0)</f>
        <v>1</v>
      </c>
      <c r="AH4" s="257" t="s">
        <v>11</v>
      </c>
      <c r="AI4" s="258"/>
      <c r="AJ4" s="259"/>
      <c r="AK4" s="27"/>
      <c r="AV4" s="8"/>
      <c r="AW4" s="8"/>
      <c r="AX4" s="8"/>
      <c r="AY4" s="8"/>
      <c r="AZ4" s="8"/>
      <c r="BA4" s="8"/>
      <c r="BB4" s="8"/>
    </row>
    <row r="5" spans="1:63" ht="15.75" thickBot="1" x14ac:dyDescent="0.3">
      <c r="A5" s="8"/>
      <c r="B5" s="8"/>
      <c r="C5" s="118"/>
      <c r="D5" s="50"/>
      <c r="E5" s="125">
        <v>46127</v>
      </c>
      <c r="F5" s="126"/>
      <c r="G5" s="73">
        <f>IF(AND(ISNUMBER(E5),E5&gt;DATE(1900,1,1),E5&lt;DATE(9999,12,31)),1,0)</f>
        <v>1</v>
      </c>
      <c r="H5" s="15" t="s">
        <v>37</v>
      </c>
      <c r="I5" s="15"/>
      <c r="J5" s="15"/>
      <c r="K5" s="15"/>
      <c r="L5" s="15"/>
      <c r="M5" s="16"/>
      <c r="N5" s="29"/>
      <c r="O5" s="61">
        <v>2</v>
      </c>
      <c r="P5" s="74">
        <f>IF(AND(ISNUMBER(O5),O5&gt;0),1,0)</f>
        <v>1</v>
      </c>
      <c r="Q5" s="290" t="s">
        <v>3</v>
      </c>
      <c r="R5" s="291"/>
      <c r="S5" s="291"/>
      <c r="T5" s="291"/>
      <c r="U5" s="292"/>
      <c r="V5" s="29"/>
      <c r="W5" s="296">
        <v>46147</v>
      </c>
      <c r="X5" s="297"/>
      <c r="Y5" s="298"/>
      <c r="Z5" s="76">
        <f>IF(AND(ISNUMBER(W5),W5&gt;DATE(1900,1,1),W5&lt;DATE(9999,12,31)),1,0)</f>
        <v>1</v>
      </c>
      <c r="AA5" s="290" t="s">
        <v>39</v>
      </c>
      <c r="AB5" s="291"/>
      <c r="AC5" s="291"/>
      <c r="AD5" s="292"/>
      <c r="AE5" s="29"/>
      <c r="AF5" s="59">
        <v>800</v>
      </c>
      <c r="AG5" s="74">
        <f>IF(AND(ISNUMBER(AF5),AF5&gt;0),1,0)</f>
        <v>1</v>
      </c>
      <c r="AH5" s="257" t="s">
        <v>12</v>
      </c>
      <c r="AI5" s="258"/>
      <c r="AJ5" s="259"/>
      <c r="AK5" s="27"/>
      <c r="AV5" s="8"/>
      <c r="AW5" s="8"/>
      <c r="AX5" s="8"/>
      <c r="AY5" s="8"/>
      <c r="AZ5" s="8"/>
      <c r="BA5" s="8"/>
      <c r="BB5" s="8"/>
    </row>
    <row r="6" spans="1:63" ht="7.15" customHeight="1" thickBot="1" x14ac:dyDescent="0.3">
      <c r="A6" s="8"/>
      <c r="B6" s="8"/>
      <c r="C6" s="119"/>
      <c r="D6" s="51"/>
      <c r="E6" s="52"/>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28"/>
      <c r="AV6" s="8"/>
      <c r="AW6" s="8"/>
      <c r="AX6" s="8"/>
      <c r="AY6" s="8"/>
      <c r="AZ6" s="8"/>
      <c r="BA6" s="8"/>
      <c r="BB6" s="8"/>
    </row>
    <row r="7" spans="1:63" s="8" customFormat="1" ht="6.6" customHeight="1" thickBot="1" x14ac:dyDescent="0.3">
      <c r="C7" s="10"/>
      <c r="D7" s="10"/>
      <c r="E7" s="10"/>
      <c r="F7" s="10"/>
    </row>
    <row r="8" spans="1:63" ht="6" customHeight="1" x14ac:dyDescent="0.25">
      <c r="A8" s="8"/>
      <c r="B8" s="8"/>
      <c r="C8" s="120" t="s">
        <v>56</v>
      </c>
      <c r="D8" s="11"/>
      <c r="E8" s="4"/>
      <c r="F8" s="4"/>
      <c r="G8" s="4"/>
      <c r="H8" s="4"/>
      <c r="I8" s="4"/>
      <c r="J8" s="4"/>
      <c r="K8" s="12"/>
      <c r="L8" s="8"/>
      <c r="M8" s="302" t="s">
        <v>79</v>
      </c>
      <c r="N8" s="303"/>
      <c r="O8" s="303"/>
      <c r="P8" s="303"/>
      <c r="Q8" s="304"/>
      <c r="R8" s="302" t="s">
        <v>80</v>
      </c>
      <c r="S8" s="303"/>
      <c r="T8" s="303"/>
      <c r="U8" s="303"/>
      <c r="V8" s="303"/>
      <c r="W8" s="303"/>
      <c r="X8" s="303"/>
      <c r="Y8" s="303"/>
      <c r="Z8" s="303"/>
      <c r="AA8" s="303"/>
      <c r="AB8" s="303"/>
      <c r="AC8" s="303"/>
      <c r="AD8" s="303"/>
      <c r="AE8" s="303"/>
      <c r="AF8" s="304"/>
      <c r="AV8" s="8"/>
      <c r="AW8" s="8"/>
      <c r="AX8" s="8"/>
      <c r="AY8" s="8"/>
      <c r="AZ8" s="8"/>
      <c r="BA8" s="8"/>
    </row>
    <row r="9" spans="1:63" ht="15.75" customHeight="1" thickBot="1" x14ac:dyDescent="0.3">
      <c r="A9" s="8"/>
      <c r="B9" s="8"/>
      <c r="C9" s="121"/>
      <c r="D9" s="13"/>
      <c r="E9" s="127">
        <f>O4</f>
        <v>750</v>
      </c>
      <c r="F9" s="127"/>
      <c r="G9" s="132" t="s">
        <v>2</v>
      </c>
      <c r="H9" s="132"/>
      <c r="I9" s="132"/>
      <c r="J9" s="132"/>
      <c r="K9" s="34"/>
      <c r="L9" s="32"/>
      <c r="M9" s="305"/>
      <c r="N9" s="306"/>
      <c r="O9" s="306"/>
      <c r="P9" s="306"/>
      <c r="Q9" s="307"/>
      <c r="R9" s="305"/>
      <c r="S9" s="306"/>
      <c r="T9" s="306"/>
      <c r="U9" s="306"/>
      <c r="V9" s="306"/>
      <c r="W9" s="306"/>
      <c r="X9" s="306"/>
      <c r="Y9" s="306"/>
      <c r="Z9" s="306"/>
      <c r="AA9" s="306"/>
      <c r="AB9" s="306"/>
      <c r="AC9" s="306"/>
      <c r="AD9" s="306"/>
      <c r="AE9" s="306"/>
      <c r="AF9" s="307"/>
      <c r="AV9" s="8"/>
      <c r="AW9" s="8"/>
      <c r="AX9" s="8"/>
      <c r="AY9" s="8"/>
      <c r="AZ9" s="8"/>
      <c r="BA9" s="8"/>
    </row>
    <row r="10" spans="1:63" ht="15.75" thickBot="1" x14ac:dyDescent="0.3">
      <c r="A10" s="8"/>
      <c r="B10" s="8"/>
      <c r="C10" s="121"/>
      <c r="D10" s="13"/>
      <c r="E10" s="128">
        <v>0.03</v>
      </c>
      <c r="F10" s="128"/>
      <c r="G10" s="133" t="s">
        <v>73</v>
      </c>
      <c r="H10" s="133"/>
      <c r="I10" s="133"/>
      <c r="J10" s="133"/>
      <c r="K10" s="34"/>
      <c r="L10" s="32"/>
      <c r="M10" s="355" t="s">
        <v>70</v>
      </c>
      <c r="N10" s="355"/>
      <c r="O10" s="355"/>
      <c r="P10" s="277">
        <f>AF18*E11</f>
        <v>3984.7599999999998</v>
      </c>
      <c r="Q10" s="278"/>
      <c r="R10" s="314" t="s">
        <v>71</v>
      </c>
      <c r="S10" s="315"/>
      <c r="T10" s="315"/>
      <c r="U10" s="315"/>
      <c r="V10" s="315"/>
      <c r="W10" s="315"/>
      <c r="X10" s="316"/>
      <c r="Y10" s="320">
        <f>'réservé à l''administration'!E28*(IF(AND('réservé à l''administration'!E28&gt;=501,'réservé à l''administration'!E28&lt;=520),F21,IF(AND('réservé à l''administration'!E28&gt;521,'réservé à l''administration'!E28&lt;=540),F22,IF(AND('réservé à l''administration'!E28&gt;541,'réservé à l''administration'!E28&lt;=560),F23,IF(AND('réservé à l''administration'!E28&gt;=561,'réservé à l''administration'!E28&lt;=580),F24,IF(AND('réservé à l''administration'!E28&gt;581,'réservé à l''administration'!E28&lt;=600),F25,IF(AND('réservé à l''administration'!E28&gt;601,'réservé à l''administration'!E28&lt;=620),F26,IF(AND('réservé à l''administration'!E28&gt;=621,'réservé à l''administration'!E28&lt;=640),F27,IF(AND('réservé à l''administration'!E28&gt;641,'réservé à l''administration'!E28&lt;=660),F28,IF(AND('réservé à l''administration'!E28&gt;661,'réservé à l''administration'!E28&lt;=680),F29,IF(AND('réservé à l''administration'!E28&gt;=681,'réservé à l''administration'!E28&lt;=700),F30,IF(AND('réservé à l''administration'!E28&gt;701,'réservé à l''administration'!E28&lt;=720),F31,IF(AND('réservé à l''administration'!E28&gt;721,'réservé à l''administration'!E28&lt;=740),F32,IF(AND('réservé à l''administration'!E28&gt;=741,'réservé à l''administration'!E28&lt;=760),F33,IF(AND('réservé à l''administration'!E28&gt;761,'réservé à l''administration'!E28&lt;=780),F34,IF(AND('réservé à l''administration'!E28&gt;781,'réservé à l''administration'!E28&lt;=800),F35,IF(AND('réservé à l''administration'!E28&gt;=801,'réservé à l''administration'!E28&lt;=820),F36,IF(AND('réservé à l''administration'!E28&gt;821,'réservé à l''administration'!E28&lt;=840),F37,IF(AND('réservé à l''administration'!E28&gt;841,'réservé à l''administration'!E28&lt;=860),F38,IF(AND('réservé à l''administration'!E28&gt;=861,'réservé à l''administration'!E28&lt;=881),F39,IF(AND('réservé à l''administration'!E28&gt;881,'réservé à l''administration'!E28&lt;=901),F40
)))))))))))))))))))))-AE12</f>
        <v>3998.8447999999999</v>
      </c>
      <c r="Z10" s="321"/>
      <c r="AA10" s="322"/>
      <c r="AB10" s="328" t="s">
        <v>67</v>
      </c>
      <c r="AC10" s="329"/>
      <c r="AD10" s="330"/>
      <c r="AE10" s="334">
        <f>P10-Y10</f>
        <v>-14.084800000000087</v>
      </c>
      <c r="AF10" s="335"/>
      <c r="AG10" s="94"/>
      <c r="AH10" s="299"/>
      <c r="AI10" s="300"/>
      <c r="AJ10" s="300"/>
      <c r="AK10" s="300"/>
      <c r="AV10" s="8"/>
      <c r="AW10" s="8"/>
      <c r="AX10" s="8"/>
      <c r="AY10" s="8"/>
      <c r="AZ10" s="8"/>
      <c r="BA10" s="8"/>
      <c r="BB10" s="8"/>
      <c r="BC10" s="8"/>
      <c r="BD10" s="8"/>
      <c r="BE10" s="8"/>
      <c r="BF10" s="8"/>
      <c r="BG10" s="8"/>
      <c r="BH10" s="8"/>
      <c r="BI10" s="8"/>
      <c r="BJ10" s="8"/>
      <c r="BK10" s="8"/>
    </row>
    <row r="11" spans="1:63" ht="16.899999999999999" customHeight="1" thickBot="1" x14ac:dyDescent="0.3">
      <c r="A11" s="8"/>
      <c r="B11" s="8"/>
      <c r="C11" s="121"/>
      <c r="D11" s="13"/>
      <c r="E11" s="129">
        <f>(E9+(O5*(W5-E5)))*(1-E10)</f>
        <v>766.3</v>
      </c>
      <c r="F11" s="130"/>
      <c r="G11" s="134" t="s">
        <v>69</v>
      </c>
      <c r="H11" s="134"/>
      <c r="I11" s="134"/>
      <c r="J11" s="135"/>
      <c r="K11" s="35"/>
      <c r="L11" s="24"/>
      <c r="M11" s="308" t="s">
        <v>76</v>
      </c>
      <c r="N11" s="308"/>
      <c r="O11" s="308"/>
      <c r="P11" s="309">
        <v>10</v>
      </c>
      <c r="Q11" s="310"/>
      <c r="R11" s="317" t="s">
        <v>75</v>
      </c>
      <c r="S11" s="318"/>
      <c r="T11" s="318"/>
      <c r="U11" s="318"/>
      <c r="V11" s="318"/>
      <c r="W11" s="318"/>
      <c r="X11" s="319"/>
      <c r="Y11" s="310">
        <v>27</v>
      </c>
      <c r="Z11" s="323"/>
      <c r="AA11" s="324"/>
      <c r="AB11" s="331" t="s">
        <v>72</v>
      </c>
      <c r="AC11" s="332"/>
      <c r="AD11" s="333"/>
      <c r="AE11" s="336">
        <v>0.09</v>
      </c>
      <c r="AF11" s="337"/>
      <c r="AG11" s="93"/>
      <c r="AV11" s="8"/>
      <c r="AW11" s="8"/>
      <c r="AX11" s="8"/>
      <c r="AY11" s="8"/>
      <c r="AZ11" s="8"/>
      <c r="BA11" s="8"/>
      <c r="BB11" s="8"/>
      <c r="BC11" s="8"/>
      <c r="BD11" s="8"/>
      <c r="BE11" s="8"/>
      <c r="BF11" s="8"/>
      <c r="BG11" s="8"/>
      <c r="BH11" s="8"/>
      <c r="BI11" s="8"/>
      <c r="BJ11" s="8"/>
      <c r="BK11" s="8"/>
    </row>
    <row r="12" spans="1:63" ht="14.45" customHeight="1" thickBot="1" x14ac:dyDescent="0.3">
      <c r="A12" s="8"/>
      <c r="B12" s="8"/>
      <c r="C12" s="121"/>
      <c r="D12" s="13"/>
      <c r="E12" s="131">
        <f>AF5-AF4</f>
        <v>200</v>
      </c>
      <c r="F12" s="131"/>
      <c r="G12" s="136" t="s">
        <v>82</v>
      </c>
      <c r="H12" s="136"/>
      <c r="I12" s="136"/>
      <c r="J12" s="136"/>
      <c r="K12" s="35"/>
      <c r="L12" s="24"/>
      <c r="M12" s="311" t="s">
        <v>77</v>
      </c>
      <c r="N12" s="311"/>
      <c r="O12" s="311"/>
      <c r="P12" s="312">
        <f>P10-P11</f>
        <v>3974.7599999999998</v>
      </c>
      <c r="Q12" s="313"/>
      <c r="R12" s="325" t="s">
        <v>78</v>
      </c>
      <c r="S12" s="326"/>
      <c r="T12" s="326"/>
      <c r="U12" s="326"/>
      <c r="V12" s="326"/>
      <c r="W12" s="326"/>
      <c r="X12" s="326"/>
      <c r="Y12" s="327">
        <f>Y10-Y11</f>
        <v>3971.8447999999999</v>
      </c>
      <c r="Z12" s="327"/>
      <c r="AA12" s="327"/>
      <c r="AB12" s="301" t="s">
        <v>74</v>
      </c>
      <c r="AC12" s="301"/>
      <c r="AD12" s="301"/>
      <c r="AE12" s="353">
        <v>50</v>
      </c>
      <c r="AF12" s="354"/>
      <c r="AV12" s="8"/>
      <c r="AW12" s="8"/>
      <c r="AX12" s="8"/>
      <c r="AY12" s="8"/>
      <c r="AZ12" s="8"/>
      <c r="BA12" s="8"/>
    </row>
    <row r="13" spans="1:63" s="8" customFormat="1" ht="10.15" customHeight="1" thickBot="1" x14ac:dyDescent="0.3">
      <c r="C13" s="122"/>
      <c r="D13" s="14"/>
      <c r="E13" s="15"/>
      <c r="F13" s="15"/>
      <c r="G13" s="15"/>
      <c r="H13" s="15"/>
      <c r="I13" s="15"/>
      <c r="J13" s="15"/>
      <c r="K13" s="16"/>
      <c r="M13" s="17"/>
    </row>
    <row r="14" spans="1:63" s="8" customFormat="1" ht="9" customHeight="1" thickBot="1" x14ac:dyDescent="0.3"/>
    <row r="15" spans="1:63" ht="19.149999999999999" customHeight="1" x14ac:dyDescent="0.25">
      <c r="A15" s="8"/>
      <c r="B15" s="8"/>
      <c r="C15" s="217" t="s">
        <v>7</v>
      </c>
      <c r="D15" s="217"/>
      <c r="E15" s="217"/>
      <c r="F15" s="217"/>
      <c r="G15" s="217"/>
      <c r="H15" s="80"/>
      <c r="I15" s="217" t="s">
        <v>9</v>
      </c>
      <c r="J15" s="217"/>
      <c r="K15" s="217"/>
      <c r="L15" s="217"/>
      <c r="M15" s="217"/>
      <c r="N15" s="217"/>
      <c r="O15" s="217"/>
      <c r="P15" s="81"/>
      <c r="Q15" s="271" t="s">
        <v>87</v>
      </c>
      <c r="R15" s="272"/>
      <c r="S15" s="272"/>
      <c r="T15" s="272"/>
      <c r="U15" s="272"/>
      <c r="V15" s="272"/>
      <c r="W15" s="272"/>
      <c r="X15" s="273"/>
      <c r="Y15" s="8"/>
      <c r="Z15" s="267" t="s">
        <v>66</v>
      </c>
      <c r="AA15" s="268"/>
      <c r="AB15" s="268"/>
      <c r="AC15" s="268"/>
      <c r="AD15" s="268"/>
      <c r="AE15" s="268"/>
      <c r="AF15" s="268"/>
      <c r="AG15" s="268"/>
      <c r="AH15" s="268"/>
      <c r="AI15" s="268"/>
      <c r="AJ15" s="269"/>
      <c r="AV15" s="8"/>
      <c r="AW15" s="8"/>
      <c r="AX15" s="8"/>
      <c r="AY15" s="8"/>
      <c r="AZ15" s="8"/>
      <c r="BA15" s="8"/>
    </row>
    <row r="16" spans="1:63" ht="15.75" thickBot="1" x14ac:dyDescent="0.3">
      <c r="A16" s="8"/>
      <c r="B16" s="8"/>
      <c r="C16" s="216" t="s">
        <v>91</v>
      </c>
      <c r="D16" s="216"/>
      <c r="E16" s="216"/>
      <c r="F16" s="216"/>
      <c r="G16" s="216"/>
      <c r="H16" s="25"/>
      <c r="I16" s="216" t="s">
        <v>91</v>
      </c>
      <c r="J16" s="216"/>
      <c r="K16" s="216"/>
      <c r="L16" s="216"/>
      <c r="M16" s="216"/>
      <c r="N16" s="216"/>
      <c r="O16" s="216"/>
      <c r="P16" s="25"/>
      <c r="Q16" s="274" t="s">
        <v>91</v>
      </c>
      <c r="R16" s="275"/>
      <c r="S16" s="275"/>
      <c r="T16" s="275"/>
      <c r="U16" s="275"/>
      <c r="V16" s="275"/>
      <c r="W16" s="275"/>
      <c r="X16" s="276"/>
      <c r="Y16" s="8"/>
      <c r="Z16" s="13"/>
      <c r="AA16" s="8"/>
      <c r="AB16" s="8"/>
      <c r="AC16" s="8"/>
      <c r="AD16" s="8"/>
      <c r="AJ16" s="34"/>
      <c r="AV16" s="8"/>
      <c r="AW16" s="8"/>
      <c r="AX16" s="8"/>
      <c r="AY16" s="8"/>
      <c r="AZ16" s="8"/>
      <c r="BA16" s="8"/>
    </row>
    <row r="17" spans="1:53" ht="15.6" customHeight="1" thickTop="1" thickBot="1" x14ac:dyDescent="0.3">
      <c r="A17" s="8"/>
      <c r="B17" s="8"/>
      <c r="C17" s="238" t="s">
        <v>8</v>
      </c>
      <c r="D17" s="138" t="s">
        <v>33</v>
      </c>
      <c r="E17" s="140"/>
      <c r="F17" s="238" t="s">
        <v>81</v>
      </c>
      <c r="G17" s="238" t="s">
        <v>55</v>
      </c>
      <c r="H17" s="25"/>
      <c r="I17" s="238" t="s">
        <v>8</v>
      </c>
      <c r="J17" s="138" t="s">
        <v>33</v>
      </c>
      <c r="K17" s="139"/>
      <c r="L17" s="139"/>
      <c r="M17" s="140"/>
      <c r="N17" s="238" t="s">
        <v>81</v>
      </c>
      <c r="O17" s="238" t="s">
        <v>55</v>
      </c>
      <c r="P17" s="25"/>
      <c r="Q17" s="244" t="s">
        <v>8</v>
      </c>
      <c r="R17" s="244" t="s">
        <v>33</v>
      </c>
      <c r="S17" s="244"/>
      <c r="T17" s="244"/>
      <c r="U17" s="244" t="s">
        <v>81</v>
      </c>
      <c r="V17" s="244"/>
      <c r="W17" s="244"/>
      <c r="X17" s="244" t="s">
        <v>55</v>
      </c>
      <c r="Y17" s="8"/>
      <c r="Z17" s="13"/>
      <c r="AA17" s="260" t="s">
        <v>83</v>
      </c>
      <c r="AB17" s="261"/>
      <c r="AC17" s="261"/>
      <c r="AD17" s="261"/>
      <c r="AE17" s="261"/>
      <c r="AF17" s="261"/>
      <c r="AG17" s="261"/>
      <c r="AH17" s="261"/>
      <c r="AI17" s="262"/>
      <c r="AJ17" s="34"/>
      <c r="AV17" s="8"/>
      <c r="AW17" s="8"/>
      <c r="AX17" s="8"/>
      <c r="AY17" s="8"/>
      <c r="AZ17" s="8"/>
      <c r="BA17" s="8"/>
    </row>
    <row r="18" spans="1:53" ht="16.5" thickTop="1" thickBot="1" x14ac:dyDescent="0.3">
      <c r="A18" s="8"/>
      <c r="B18" s="8"/>
      <c r="C18" s="239"/>
      <c r="D18" s="141"/>
      <c r="E18" s="143"/>
      <c r="F18" s="239"/>
      <c r="G18" s="239"/>
      <c r="H18" s="25"/>
      <c r="I18" s="239"/>
      <c r="J18" s="141"/>
      <c r="K18" s="142"/>
      <c r="L18" s="142"/>
      <c r="M18" s="143"/>
      <c r="N18" s="239"/>
      <c r="O18" s="239"/>
      <c r="P18" s="25"/>
      <c r="Q18" s="244"/>
      <c r="R18" s="244"/>
      <c r="S18" s="244"/>
      <c r="T18" s="244"/>
      <c r="U18" s="244"/>
      <c r="V18" s="244"/>
      <c r="W18" s="244"/>
      <c r="X18" s="244"/>
      <c r="Y18" s="8"/>
      <c r="Z18" s="13"/>
      <c r="AA18" s="283" t="s">
        <v>35</v>
      </c>
      <c r="AB18" s="284"/>
      <c r="AC18" s="284"/>
      <c r="AD18" s="284"/>
      <c r="AE18" s="285"/>
      <c r="AF18" s="281">
        <v>5.2</v>
      </c>
      <c r="AG18" s="282"/>
      <c r="AH18" s="263">
        <f>(AF18*E11)-P11</f>
        <v>3974.7599999999998</v>
      </c>
      <c r="AI18" s="264"/>
      <c r="AJ18" s="34"/>
      <c r="AV18" s="8"/>
      <c r="AW18" s="8"/>
      <c r="AX18" s="8"/>
      <c r="AY18" s="8"/>
      <c r="AZ18" s="8"/>
      <c r="BA18" s="8"/>
    </row>
    <row r="19" spans="1:53" ht="9" customHeight="1" thickTop="1" x14ac:dyDescent="0.25">
      <c r="A19" s="8"/>
      <c r="B19" s="8"/>
      <c r="C19" s="239"/>
      <c r="D19" s="141"/>
      <c r="E19" s="143"/>
      <c r="F19" s="239"/>
      <c r="G19" s="239"/>
      <c r="H19" s="25"/>
      <c r="I19" s="239"/>
      <c r="J19" s="141"/>
      <c r="K19" s="142"/>
      <c r="L19" s="142"/>
      <c r="M19" s="143"/>
      <c r="N19" s="239"/>
      <c r="O19" s="239"/>
      <c r="P19" s="25"/>
      <c r="Q19" s="244"/>
      <c r="R19" s="244"/>
      <c r="S19" s="244"/>
      <c r="T19" s="244"/>
      <c r="U19" s="244"/>
      <c r="V19" s="244"/>
      <c r="W19" s="244"/>
      <c r="X19" s="244"/>
      <c r="Y19" s="8"/>
      <c r="Z19" s="13"/>
      <c r="AA19" s="18"/>
      <c r="AB19" s="18"/>
      <c r="AC19" s="18"/>
      <c r="AD19" s="18"/>
      <c r="AE19" s="18"/>
      <c r="AF19" s="100"/>
      <c r="AG19" s="100"/>
      <c r="AH19" s="100"/>
      <c r="AJ19" s="34"/>
      <c r="AV19" s="8"/>
      <c r="AW19" s="8"/>
      <c r="AX19" s="8"/>
      <c r="AY19" s="8"/>
      <c r="AZ19" s="8"/>
      <c r="BA19" s="8"/>
    </row>
    <row r="20" spans="1:53" ht="16.149999999999999" customHeight="1" thickBot="1" x14ac:dyDescent="0.3">
      <c r="A20" s="8"/>
      <c r="B20" s="8"/>
      <c r="C20" s="240"/>
      <c r="D20" s="241"/>
      <c r="E20" s="242"/>
      <c r="F20" s="240"/>
      <c r="G20" s="240"/>
      <c r="H20" s="18"/>
      <c r="I20" s="240"/>
      <c r="J20" s="241"/>
      <c r="K20" s="243"/>
      <c r="L20" s="243"/>
      <c r="M20" s="242"/>
      <c r="N20" s="240"/>
      <c r="O20" s="240"/>
      <c r="P20" s="18"/>
      <c r="Q20" s="238"/>
      <c r="R20" s="238"/>
      <c r="S20" s="238"/>
      <c r="T20" s="238"/>
      <c r="U20" s="238"/>
      <c r="V20" s="238"/>
      <c r="W20" s="238"/>
      <c r="X20" s="238"/>
      <c r="Y20" s="8"/>
      <c r="Z20" s="13"/>
      <c r="AA20" s="279" t="s">
        <v>43</v>
      </c>
      <c r="AB20" s="280"/>
      <c r="AC20" s="280"/>
      <c r="AD20" s="280"/>
      <c r="AE20" s="280"/>
      <c r="AF20" s="270" t="s">
        <v>45</v>
      </c>
      <c r="AG20" s="270"/>
      <c r="AH20" s="270"/>
      <c r="AI20" s="270"/>
      <c r="AJ20" s="34"/>
      <c r="AV20" s="8"/>
      <c r="AW20" s="8"/>
      <c r="AX20" s="8"/>
      <c r="AY20" s="8"/>
      <c r="AZ20" s="8"/>
      <c r="BA20" s="8"/>
    </row>
    <row r="21" spans="1:53" x14ac:dyDescent="0.25">
      <c r="A21" s="8"/>
      <c r="B21" s="8"/>
      <c r="C21" s="186" t="s">
        <v>10</v>
      </c>
      <c r="D21" s="180" t="s">
        <v>13</v>
      </c>
      <c r="E21" s="182"/>
      <c r="F21" s="71">
        <f>'réservé à l''administration'!L8</f>
        <v>6.95</v>
      </c>
      <c r="G21" s="90">
        <f>F21*'réservé à l''administration'!$G$6</f>
        <v>3544.5</v>
      </c>
      <c r="H21" s="10"/>
      <c r="I21" s="163" t="s">
        <v>10</v>
      </c>
      <c r="J21" s="218" t="s">
        <v>13</v>
      </c>
      <c r="K21" s="219"/>
      <c r="L21" s="219"/>
      <c r="M21" s="220"/>
      <c r="N21" s="71">
        <f>'réservé à l''administration'!P8</f>
        <v>6.4420000000000002</v>
      </c>
      <c r="O21" s="86">
        <f>N21*'réservé à l''administration'!G6</f>
        <v>3285.42</v>
      </c>
      <c r="P21" s="10"/>
      <c r="Q21" s="163" t="s">
        <v>10</v>
      </c>
      <c r="R21" s="180" t="s">
        <v>13</v>
      </c>
      <c r="S21" s="181"/>
      <c r="T21" s="182"/>
      <c r="U21" s="248">
        <f>'réservé à l''administration'!T8</f>
        <v>7.3659999999999997</v>
      </c>
      <c r="V21" s="249"/>
      <c r="W21" s="250"/>
      <c r="X21" s="86">
        <f>U21*'réservé à l''administration'!$G6</f>
        <v>3756.66</v>
      </c>
      <c r="Y21" s="8"/>
      <c r="Z21" s="13"/>
      <c r="AA21" s="138" t="s">
        <v>44</v>
      </c>
      <c r="AB21" s="139"/>
      <c r="AC21" s="139"/>
      <c r="AD21" s="140"/>
      <c r="AE21" s="359">
        <f>IF(AND(E11&gt;=501,E11&lt;=520),AVERAGE(F21,N21,U21),IF(AND(E11&gt;=521,E11&lt;=540),AVERAGE(F22,N22,U22),IF(AND(E11&gt;=541,E11&lt;=561),AVERAGE(F23,N23,U23),IF(AND(E11&gt;=561,E11&lt;=580),AVERAGE(F24,N24,U24),IF(AND(E11&gt;=581,E11&lt;=600),AVERAGE(F25,N25,U25),IF(AND(E11&gt;=601,E11&lt;=620),AVERAGE(F26,N26,U26),IF(AND(E11&gt;=621,E11&lt;=640),AVERAGE(F27,N27,U27),IF(AND(E11&gt;=641,E11&lt;=660),AVERAGE(F28,N28,U28),IF(AND(E11&gt;=661,E11&lt;=680),AVERAGE(F29,N29,U29),IF(AND(E11&gt;=681,E11&lt;=700),AVERAGE(F30,N30,U30),IF(AND(E11&gt;=701,E11&lt;=720),AVERAGE(F31,N31,U31),IF(AND(E11&gt;=721,E11&lt;=740),AVERAGE(F32,N32,U32),IF(AND(E11&gt;=741,E11&lt;=760),AVERAGE(F33,N33,U33),IF(AND(E11&gt;=761,E11&lt;=780),AVERAGE(F34,N34,U34),IF(AND(E11&gt;781,E11&lt;=800),AVERAGE(F35,N35,U35),IF(AND(E11&gt;=801,E11&lt;=820),AVERAGE(F36,N36,U36),IF(AND(E11&gt;=821,E11&lt;=840),AVERAGE(F37,N37,U37),IF(AND(E11&gt;=841,E11&lt;=860),AVERAGE(F38,N38,U38),IF(AND(E11&gt;=861,E11&lt;=881),AVERAGE(F39,N39,U39),IF(AND(E11&gt;=881,E11&lt;=901),AVERAGE(F40,N40,U40)
))))))))))))))))))))</f>
        <v>5.269333333333333</v>
      </c>
      <c r="AF21" s="265">
        <v>0.05</v>
      </c>
      <c r="AG21" s="265"/>
      <c r="AH21" s="289">
        <f>$AE$21+AF21</f>
        <v>5.3193333333333328</v>
      </c>
      <c r="AI21" s="289"/>
      <c r="AJ21" s="34"/>
      <c r="AV21" s="8"/>
      <c r="AW21" s="8"/>
      <c r="AX21" s="8"/>
      <c r="AY21" s="8"/>
      <c r="AZ21" s="8"/>
      <c r="BA21" s="8"/>
    </row>
    <row r="22" spans="1:53" ht="14.45" customHeight="1" x14ac:dyDescent="0.25">
      <c r="A22" s="8"/>
      <c r="B22" s="8"/>
      <c r="C22" s="187"/>
      <c r="D22" s="166" t="s">
        <v>14</v>
      </c>
      <c r="E22" s="166"/>
      <c r="F22" s="70">
        <f>'réservé à l''administration'!L9</f>
        <v>6.88</v>
      </c>
      <c r="G22" s="87">
        <f>F22*'réservé à l''administration'!$G$7</f>
        <v>3646.4</v>
      </c>
      <c r="H22" s="10"/>
      <c r="I22" s="164"/>
      <c r="J22" s="221" t="s">
        <v>14</v>
      </c>
      <c r="K22" s="222"/>
      <c r="L22" s="222"/>
      <c r="M22" s="223"/>
      <c r="N22" s="5">
        <f>'réservé à l''administration'!P9</f>
        <v>6.4260000000000002</v>
      </c>
      <c r="O22" s="87">
        <f>N22*'réservé à l''administration'!G7</f>
        <v>3405.78</v>
      </c>
      <c r="P22" s="10"/>
      <c r="Q22" s="164"/>
      <c r="R22" s="166" t="s">
        <v>14</v>
      </c>
      <c r="S22" s="166"/>
      <c r="T22" s="166"/>
      <c r="U22" s="251">
        <f>'réservé à l''administration'!T9</f>
        <v>7.218</v>
      </c>
      <c r="V22" s="252"/>
      <c r="W22" s="253"/>
      <c r="X22" s="87">
        <f>U22*'réservé à l''administration'!$G7</f>
        <v>3825.54</v>
      </c>
      <c r="Y22" s="8"/>
      <c r="Z22" s="13"/>
      <c r="AA22" s="141"/>
      <c r="AB22" s="142"/>
      <c r="AC22" s="142"/>
      <c r="AD22" s="143"/>
      <c r="AE22" s="359"/>
      <c r="AF22" s="265">
        <v>0.1</v>
      </c>
      <c r="AG22" s="265"/>
      <c r="AH22" s="289">
        <f>$AE$21+AF22</f>
        <v>5.3693333333333326</v>
      </c>
      <c r="AI22" s="289"/>
      <c r="AJ22" s="34"/>
      <c r="AV22" s="8"/>
      <c r="AW22" s="8"/>
      <c r="AX22" s="8"/>
      <c r="AY22" s="8"/>
      <c r="AZ22" s="8"/>
      <c r="BA22" s="8"/>
    </row>
    <row r="23" spans="1:53" ht="14.45" customHeight="1" x14ac:dyDescent="0.25">
      <c r="A23" s="8"/>
      <c r="B23" s="8"/>
      <c r="C23" s="187"/>
      <c r="D23" s="166" t="s">
        <v>15</v>
      </c>
      <c r="E23" s="166"/>
      <c r="F23" s="5">
        <f>'réservé à l''administration'!L10</f>
        <v>6.81</v>
      </c>
      <c r="G23" s="87">
        <f>F23*'réservé à l''administration'!$G$8</f>
        <v>3745.5</v>
      </c>
      <c r="H23" s="10"/>
      <c r="I23" s="164"/>
      <c r="J23" s="221" t="s">
        <v>15</v>
      </c>
      <c r="K23" s="222"/>
      <c r="L23" s="222"/>
      <c r="M23" s="223"/>
      <c r="N23" s="5">
        <f>'réservé à l''administration'!P10</f>
        <v>6.41</v>
      </c>
      <c r="O23" s="87">
        <f>N23*'réservé à l''administration'!G8</f>
        <v>3525.5</v>
      </c>
      <c r="P23" s="10"/>
      <c r="Q23" s="164"/>
      <c r="R23" s="166" t="s">
        <v>15</v>
      </c>
      <c r="S23" s="166"/>
      <c r="T23" s="166"/>
      <c r="U23" s="251">
        <f>'réservé à l''administration'!T10</f>
        <v>7.07</v>
      </c>
      <c r="V23" s="252"/>
      <c r="W23" s="253"/>
      <c r="X23" s="87">
        <f>U23*'réservé à l''administration'!$G8</f>
        <v>3888.5</v>
      </c>
      <c r="Y23" s="8"/>
      <c r="Z23" s="13"/>
      <c r="AA23" s="141"/>
      <c r="AB23" s="142"/>
      <c r="AC23" s="142"/>
      <c r="AD23" s="143"/>
      <c r="AE23" s="359"/>
      <c r="AF23" s="265">
        <v>0.2</v>
      </c>
      <c r="AG23" s="265"/>
      <c r="AH23" s="289">
        <f>$AE$21+AF23</f>
        <v>5.4693333333333332</v>
      </c>
      <c r="AI23" s="289"/>
      <c r="AJ23" s="34"/>
      <c r="AV23" s="8"/>
      <c r="AW23" s="8"/>
      <c r="AX23" s="8"/>
      <c r="AY23" s="8"/>
      <c r="AZ23" s="8"/>
      <c r="BA23" s="8"/>
    </row>
    <row r="24" spans="1:53" ht="14.45" customHeight="1" x14ac:dyDescent="0.25">
      <c r="A24" s="8"/>
      <c r="B24" s="8"/>
      <c r="C24" s="187"/>
      <c r="D24" s="166" t="s">
        <v>16</v>
      </c>
      <c r="E24" s="166"/>
      <c r="F24" s="5">
        <f>'réservé à l''administration'!L11</f>
        <v>6.6619999999999999</v>
      </c>
      <c r="G24" s="87">
        <f>F24*'réservé à l''administration'!$G$9</f>
        <v>3797.34</v>
      </c>
      <c r="H24" s="10"/>
      <c r="I24" s="164"/>
      <c r="J24" s="221" t="s">
        <v>16</v>
      </c>
      <c r="K24" s="222"/>
      <c r="L24" s="222"/>
      <c r="M24" s="223"/>
      <c r="N24" s="5">
        <f>'réservé à l''administration'!P11</f>
        <v>6.306</v>
      </c>
      <c r="O24" s="87">
        <f>N24*'réservé à l''administration'!G9</f>
        <v>3594.42</v>
      </c>
      <c r="P24" s="10"/>
      <c r="Q24" s="164"/>
      <c r="R24" s="166" t="s">
        <v>16</v>
      </c>
      <c r="S24" s="166"/>
      <c r="T24" s="166"/>
      <c r="U24" s="251">
        <f>'réservé à l''administration'!T11</f>
        <v>6.9180000000000001</v>
      </c>
      <c r="V24" s="252"/>
      <c r="W24" s="253"/>
      <c r="X24" s="87">
        <f>U24*'réservé à l''administration'!$G9</f>
        <v>3943.26</v>
      </c>
      <c r="Y24" s="8"/>
      <c r="Z24" s="13"/>
      <c r="AA24" s="141"/>
      <c r="AB24" s="142"/>
      <c r="AC24" s="142"/>
      <c r="AD24" s="143"/>
      <c r="AE24" s="359"/>
      <c r="AF24" s="266">
        <v>0.05</v>
      </c>
      <c r="AG24" s="266"/>
      <c r="AH24" s="358">
        <f>$AE$21-AF24</f>
        <v>5.2193333333333332</v>
      </c>
      <c r="AI24" s="358"/>
      <c r="AJ24" s="34"/>
      <c r="AV24" s="8"/>
      <c r="AW24" s="8"/>
      <c r="AX24" s="8"/>
      <c r="AY24" s="8"/>
      <c r="AZ24" s="8"/>
      <c r="BA24" s="8"/>
    </row>
    <row r="25" spans="1:53" ht="15.75" thickBot="1" x14ac:dyDescent="0.3">
      <c r="A25" s="8"/>
      <c r="B25" s="8"/>
      <c r="C25" s="188"/>
      <c r="D25" s="157" t="s">
        <v>17</v>
      </c>
      <c r="E25" s="158"/>
      <c r="F25" s="48">
        <f>'réservé à l''administration'!L12</f>
        <v>6.5140000000000002</v>
      </c>
      <c r="G25" s="91">
        <f>F25*'réservé à l''administration'!$G$10</f>
        <v>3843.26</v>
      </c>
      <c r="H25" s="10"/>
      <c r="I25" s="165"/>
      <c r="J25" s="194" t="s">
        <v>17</v>
      </c>
      <c r="K25" s="195"/>
      <c r="L25" s="195"/>
      <c r="M25" s="196"/>
      <c r="N25" s="92">
        <f>'réservé à l''administration'!P12</f>
        <v>6.202</v>
      </c>
      <c r="O25" s="91">
        <f>N25*'réservé à l''administration'!G10</f>
        <v>3659.18</v>
      </c>
      <c r="P25" s="10"/>
      <c r="Q25" s="165"/>
      <c r="R25" s="157" t="s">
        <v>17</v>
      </c>
      <c r="S25" s="167"/>
      <c r="T25" s="158"/>
      <c r="U25" s="254">
        <f>'réservé à l''administration'!T12</f>
        <v>6.766</v>
      </c>
      <c r="V25" s="255"/>
      <c r="W25" s="256"/>
      <c r="X25" s="91">
        <f>U25*'réservé à l''administration'!$G10</f>
        <v>3991.94</v>
      </c>
      <c r="Y25" s="8"/>
      <c r="Z25" s="13"/>
      <c r="AA25" s="141"/>
      <c r="AB25" s="142"/>
      <c r="AC25" s="142"/>
      <c r="AD25" s="143"/>
      <c r="AE25" s="359"/>
      <c r="AF25" s="266">
        <v>0.1</v>
      </c>
      <c r="AG25" s="266"/>
      <c r="AH25" s="358">
        <f>$AE$21-AF25</f>
        <v>5.1693333333333333</v>
      </c>
      <c r="AI25" s="358"/>
      <c r="AJ25" s="34"/>
      <c r="AV25" s="8"/>
      <c r="AW25" s="8"/>
      <c r="AX25" s="8"/>
      <c r="AY25" s="8"/>
      <c r="AZ25" s="8"/>
      <c r="BA25" s="8"/>
    </row>
    <row r="26" spans="1:53" x14ac:dyDescent="0.25">
      <c r="A26" s="8"/>
      <c r="B26" s="8"/>
      <c r="C26" s="148" t="s">
        <v>4</v>
      </c>
      <c r="D26" s="168" t="s">
        <v>18</v>
      </c>
      <c r="E26" s="170"/>
      <c r="F26" s="44">
        <f>'réservé à l''administration'!L13</f>
        <v>6.3659999999999997</v>
      </c>
      <c r="G26" s="89">
        <f>F26*'réservé à l''administration'!$G$11</f>
        <v>3883.2599999999998</v>
      </c>
      <c r="H26" s="10"/>
      <c r="I26" s="151" t="s">
        <v>4</v>
      </c>
      <c r="J26" s="224" t="s">
        <v>18</v>
      </c>
      <c r="K26" s="225"/>
      <c r="L26" s="225"/>
      <c r="M26" s="226"/>
      <c r="N26" s="47">
        <f>'réservé à l''administration'!P13</f>
        <v>6.0979999999999999</v>
      </c>
      <c r="O26" s="82">
        <f>N26*'réservé à l''administration'!$G11</f>
        <v>3719.7799999999997</v>
      </c>
      <c r="P26" s="10"/>
      <c r="Q26" s="151" t="s">
        <v>4</v>
      </c>
      <c r="R26" s="168" t="s">
        <v>18</v>
      </c>
      <c r="S26" s="169"/>
      <c r="T26" s="170"/>
      <c r="U26" s="171">
        <f>'réservé à l''administration'!T13</f>
        <v>6.6139999999999999</v>
      </c>
      <c r="V26" s="172"/>
      <c r="W26" s="173"/>
      <c r="X26" s="82">
        <f>U26*'réservé à l''administration'!$G11</f>
        <v>4034.54</v>
      </c>
      <c r="Y26" s="8"/>
      <c r="Z26" s="13"/>
      <c r="AA26" s="144"/>
      <c r="AB26" s="145"/>
      <c r="AC26" s="145"/>
      <c r="AD26" s="146"/>
      <c r="AE26" s="359"/>
      <c r="AF26" s="266">
        <v>0.2</v>
      </c>
      <c r="AG26" s="266"/>
      <c r="AH26" s="358">
        <f>$AE$21-AF26</f>
        <v>5.0693333333333328</v>
      </c>
      <c r="AI26" s="358"/>
      <c r="AJ26" s="34"/>
      <c r="AV26" s="8"/>
      <c r="AW26" s="8"/>
      <c r="AX26" s="8"/>
      <c r="AY26" s="8"/>
      <c r="AZ26" s="8"/>
      <c r="BA26" s="8"/>
    </row>
    <row r="27" spans="1:53" x14ac:dyDescent="0.25">
      <c r="A27" s="8"/>
      <c r="B27" s="8"/>
      <c r="C27" s="149"/>
      <c r="D27" s="159" t="s">
        <v>19</v>
      </c>
      <c r="E27" s="159"/>
      <c r="F27" s="45">
        <f>'réservé à l''administration'!L14</f>
        <v>6.218</v>
      </c>
      <c r="G27" s="83">
        <f>F27*'réservé à l''administration'!$G$12</f>
        <v>3917.34</v>
      </c>
      <c r="H27" s="10"/>
      <c r="I27" s="152"/>
      <c r="J27" s="227" t="s">
        <v>19</v>
      </c>
      <c r="K27" s="228"/>
      <c r="L27" s="228"/>
      <c r="M27" s="229"/>
      <c r="N27" s="7">
        <f>'réservé à l''administration'!P14</f>
        <v>5.9939999999999998</v>
      </c>
      <c r="O27" s="83">
        <f>N27*'réservé à l''administration'!$G12</f>
        <v>3776.22</v>
      </c>
      <c r="P27" s="10"/>
      <c r="Q27" s="152"/>
      <c r="R27" s="159" t="s">
        <v>19</v>
      </c>
      <c r="S27" s="159"/>
      <c r="T27" s="159"/>
      <c r="U27" s="174">
        <f>'réservé à l''administration'!T14</f>
        <v>6.4619999999999997</v>
      </c>
      <c r="V27" s="175"/>
      <c r="W27" s="176"/>
      <c r="X27" s="83">
        <f>U27*'réservé à l''administration'!$G12</f>
        <v>4071.06</v>
      </c>
      <c r="Y27" s="8"/>
      <c r="Z27" s="13"/>
      <c r="AA27" s="18"/>
      <c r="AB27" s="18"/>
      <c r="AC27" s="20"/>
      <c r="AD27" s="21"/>
      <c r="AE27" s="22"/>
      <c r="AF27" s="22"/>
      <c r="AI27" s="38"/>
      <c r="AJ27" s="34"/>
      <c r="AV27" s="8"/>
      <c r="AW27" s="8"/>
      <c r="AX27" s="8"/>
      <c r="AY27" s="8"/>
      <c r="AZ27" s="8"/>
      <c r="BA27" s="8"/>
    </row>
    <row r="28" spans="1:53" x14ac:dyDescent="0.25">
      <c r="A28" s="8"/>
      <c r="B28" s="8"/>
      <c r="C28" s="149"/>
      <c r="D28" s="159" t="s">
        <v>20</v>
      </c>
      <c r="E28" s="159"/>
      <c r="F28" s="45">
        <f>'réservé à l''administration'!L15</f>
        <v>6.07</v>
      </c>
      <c r="G28" s="83">
        <f>F28*'réservé à l''administration'!G13</f>
        <v>3945.5</v>
      </c>
      <c r="H28" s="10"/>
      <c r="I28" s="152"/>
      <c r="J28" s="227" t="s">
        <v>20</v>
      </c>
      <c r="K28" s="228"/>
      <c r="L28" s="228"/>
      <c r="M28" s="229"/>
      <c r="N28" s="7">
        <f>'réservé à l''administration'!P15</f>
        <v>5.89</v>
      </c>
      <c r="O28" s="83">
        <f>N28*'réservé à l''administration'!$G13</f>
        <v>3828.5</v>
      </c>
      <c r="P28" s="10"/>
      <c r="Q28" s="152"/>
      <c r="R28" s="159" t="s">
        <v>20</v>
      </c>
      <c r="S28" s="159"/>
      <c r="T28" s="159"/>
      <c r="U28" s="174">
        <f>'réservé à l''administration'!T15</f>
        <v>6.31</v>
      </c>
      <c r="V28" s="175"/>
      <c r="W28" s="176"/>
      <c r="X28" s="83">
        <f>U28*'réservé à l''administration'!$G13</f>
        <v>4101.5</v>
      </c>
      <c r="Y28" s="8"/>
      <c r="Z28" s="13"/>
      <c r="AA28" s="147" t="s">
        <v>46</v>
      </c>
      <c r="AB28" s="147"/>
      <c r="AC28" s="147"/>
      <c r="AD28" s="147"/>
      <c r="AE28" s="147"/>
      <c r="AF28" s="357" t="s">
        <v>47</v>
      </c>
      <c r="AG28" s="357"/>
      <c r="AH28" s="357"/>
      <c r="AI28" s="357"/>
      <c r="AJ28" s="34"/>
      <c r="AV28" s="8"/>
      <c r="AW28" s="8"/>
      <c r="AX28" s="8"/>
      <c r="AY28" s="8"/>
      <c r="AZ28" s="8"/>
      <c r="BA28" s="8"/>
    </row>
    <row r="29" spans="1:53" x14ac:dyDescent="0.25">
      <c r="A29" s="8"/>
      <c r="B29" s="8"/>
      <c r="C29" s="149"/>
      <c r="D29" s="159" t="s">
        <v>21</v>
      </c>
      <c r="E29" s="159"/>
      <c r="F29" s="45">
        <f>'réservé à l''administration'!L16</f>
        <v>5.9240000000000004</v>
      </c>
      <c r="G29" s="83">
        <f>F29*'réservé à l''administration'!G14</f>
        <v>3850.6000000000004</v>
      </c>
      <c r="H29" s="10"/>
      <c r="I29" s="152"/>
      <c r="J29" s="227" t="s">
        <v>21</v>
      </c>
      <c r="K29" s="228"/>
      <c r="L29" s="228"/>
      <c r="M29" s="229"/>
      <c r="N29" s="7">
        <f>'réservé à l''administration'!P16</f>
        <v>5.766</v>
      </c>
      <c r="O29" s="83">
        <f>N29*'réservé à l''administration'!$G14</f>
        <v>3747.9</v>
      </c>
      <c r="P29" s="10"/>
      <c r="Q29" s="152"/>
      <c r="R29" s="159" t="s">
        <v>21</v>
      </c>
      <c r="S29" s="159"/>
      <c r="T29" s="159"/>
      <c r="U29" s="174">
        <f>'réservé à l''administration'!T16</f>
        <v>6.1440000000000001</v>
      </c>
      <c r="V29" s="175"/>
      <c r="W29" s="176"/>
      <c r="X29" s="83">
        <f>U29*'réservé à l''administration'!$G14</f>
        <v>3993.6</v>
      </c>
      <c r="Y29" s="8"/>
      <c r="Z29" s="13"/>
      <c r="AA29" s="138" t="s">
        <v>48</v>
      </c>
      <c r="AB29" s="139"/>
      <c r="AC29" s="139"/>
      <c r="AD29" s="140"/>
      <c r="AE29" s="137">
        <f>IF(AND(E11&gt;=501,E11&lt;=520),AVERAGE('réservé à l''administration'!D6:E6),IF(AND(E11&gt;521,E11&lt;=540),AVERAGE('réservé à l''administration'!D7:E7),IF(AND(E11&gt;541,E11&lt;=561),AVERAGE('réservé à l''administration'!D8:E8),IF(AND(E11&gt;=561,E11&lt;=580),AVERAGE('réservé à l''administration'!D9:E9),IF(AND(E11&gt;581,E11&lt;=600),AVERAGE('réservé à l''administration'!D10:E10),IF(AND(E11&gt;601,E11&lt;=620),AVERAGE('réservé à l''administration'!D11:E11),IF(AND(E11&gt;=621,E11&lt;=640),AVERAGE('réservé à l''administration'!D12:E12),IF(AND(E11&gt;641,E11&lt;=660),AVERAGE('réservé à l''administration'!D13:E13),IF(AND(E11&gt;661,E11&lt;=680),AVERAGE('réservé à l''administration'!D14:E14),IF(AND(E11&gt;=681,E11&lt;=700),AVERAGE('réservé à l''administration'!D15:E15),IF(AND(E11&gt;701,E11&lt;=720),AVERAGE('réservé à l''administration'!D16:E16),IF(AND(E11&gt;721,E11&lt;=740),AVERAGE('réservé à l''administration'!D17:E17),IF(AND(E11&gt;=741,E11&lt;=760),AVERAGE('réservé à l''administration'!D18:E18),IF(AND(E11&gt;761,E11&lt;=780),AVERAGE('réservé à l''administration'!D19:E19),IF(AND(E11&gt;781,E11&lt;=800),AVERAGE('réservé à l''administration'!D20:E20),IF(AND(E11&gt;=801,E11&lt;=820),AVERAGE('réservé à l''administration'!D21:E21),IF(AND(E11&gt;821,E11&lt;=840),AVERAGE('réservé à l''administration'!D22:E22),IF(AND(E11&gt;841,E11&lt;=860),AVERAGE('réservé à l''administration'!D23:E23),IF(AND(E11&gt;=861,E11&lt;=881),AVERAGE('réservé à l''administration'!D24:E24),IF(AND(E11&gt;881,E11&lt;=901),AVERAGE('réservé à l''administration'!D25:E25)
))))))))))))))))))))</f>
        <v>5.3010000000000002</v>
      </c>
      <c r="AF29" s="265">
        <v>0.05</v>
      </c>
      <c r="AG29" s="265"/>
      <c r="AH29" s="351">
        <f>$AE$29+AF29</f>
        <v>5.351</v>
      </c>
      <c r="AI29" s="351"/>
      <c r="AJ29" s="95"/>
      <c r="AV29" s="8"/>
      <c r="AW29" s="8"/>
      <c r="AX29" s="8"/>
      <c r="AY29" s="8"/>
      <c r="AZ29" s="8"/>
      <c r="BA29" s="8"/>
    </row>
    <row r="30" spans="1:53" ht="15.75" thickBot="1" x14ac:dyDescent="0.3">
      <c r="A30" s="8"/>
      <c r="B30" s="8"/>
      <c r="C30" s="150"/>
      <c r="D30" s="161" t="s">
        <v>22</v>
      </c>
      <c r="E30" s="162"/>
      <c r="F30" s="37">
        <f>'réservé à l''administration'!L17</f>
        <v>5.7780000000000005</v>
      </c>
      <c r="G30" s="85">
        <f>F30*'réservé à l''administration'!G15</f>
        <v>3986.82</v>
      </c>
      <c r="H30" s="10"/>
      <c r="I30" s="153"/>
      <c r="J30" s="230" t="s">
        <v>22</v>
      </c>
      <c r="K30" s="231"/>
      <c r="L30" s="231"/>
      <c r="M30" s="232"/>
      <c r="N30" s="69">
        <f>'réservé à l''administration'!P17</f>
        <v>5.6420000000000003</v>
      </c>
      <c r="O30" s="85">
        <f>N30*'réservé à l''administration'!$G15</f>
        <v>3892.98</v>
      </c>
      <c r="P30" s="10"/>
      <c r="Q30" s="153"/>
      <c r="R30" s="161" t="s">
        <v>22</v>
      </c>
      <c r="S30" s="204"/>
      <c r="T30" s="162"/>
      <c r="U30" s="177">
        <f>'réservé à l''administration'!T17</f>
        <v>5.9780000000000006</v>
      </c>
      <c r="V30" s="178"/>
      <c r="W30" s="179"/>
      <c r="X30" s="85">
        <f>U30*'réservé à l''administration'!$G15</f>
        <v>4124.8200000000006</v>
      </c>
      <c r="Y30" s="8"/>
      <c r="Z30" s="13"/>
      <c r="AA30" s="141"/>
      <c r="AB30" s="142"/>
      <c r="AC30" s="142"/>
      <c r="AD30" s="143"/>
      <c r="AE30" s="137"/>
      <c r="AF30" s="265">
        <v>0.1</v>
      </c>
      <c r="AG30" s="265"/>
      <c r="AH30" s="351">
        <f>$AE$29+AF30</f>
        <v>5.4009999999999998</v>
      </c>
      <c r="AI30" s="351"/>
      <c r="AJ30" s="95"/>
      <c r="AV30" s="8"/>
      <c r="AW30" s="8"/>
      <c r="AX30" s="8"/>
      <c r="AY30" s="8"/>
      <c r="AZ30" s="8"/>
      <c r="BA30" s="8"/>
    </row>
    <row r="31" spans="1:53" x14ac:dyDescent="0.25">
      <c r="A31" s="8"/>
      <c r="B31" s="8"/>
      <c r="C31" s="186" t="s">
        <v>5</v>
      </c>
      <c r="D31" s="189" t="s">
        <v>23</v>
      </c>
      <c r="E31" s="190"/>
      <c r="F31" s="46">
        <f>'réservé à l''administration'!L18</f>
        <v>5.6319999999999997</v>
      </c>
      <c r="G31" s="86">
        <f>F31*'réservé à l''administration'!G16</f>
        <v>3998.72</v>
      </c>
      <c r="H31" s="10"/>
      <c r="I31" s="163" t="s">
        <v>5</v>
      </c>
      <c r="J31" s="233" t="s">
        <v>23</v>
      </c>
      <c r="K31" s="234"/>
      <c r="L31" s="234"/>
      <c r="M31" s="235"/>
      <c r="N31" s="67">
        <f>'réservé à l''administration'!P18</f>
        <v>5.5179999999999989</v>
      </c>
      <c r="O31" s="86">
        <f>N31*'réservé à l''administration'!$G16</f>
        <v>3917.7799999999993</v>
      </c>
      <c r="P31" s="10"/>
      <c r="Q31" s="163" t="s">
        <v>5</v>
      </c>
      <c r="R31" s="189" t="s">
        <v>23</v>
      </c>
      <c r="S31" s="205"/>
      <c r="T31" s="190"/>
      <c r="U31" s="213">
        <f>'réservé à l''administration'!T18</f>
        <v>5.8119999999999994</v>
      </c>
      <c r="V31" s="214"/>
      <c r="W31" s="215"/>
      <c r="X31" s="86">
        <f>U31*'réservé à l''administration'!$G16</f>
        <v>4126.5199999999995</v>
      </c>
      <c r="Y31" s="8"/>
      <c r="Z31" s="13"/>
      <c r="AA31" s="141"/>
      <c r="AB31" s="142"/>
      <c r="AC31" s="142"/>
      <c r="AD31" s="143"/>
      <c r="AE31" s="137"/>
      <c r="AF31" s="265">
        <v>0.2</v>
      </c>
      <c r="AG31" s="265"/>
      <c r="AH31" s="351">
        <f>$AE$29+AF31</f>
        <v>5.5010000000000003</v>
      </c>
      <c r="AI31" s="351"/>
      <c r="AJ31" s="34"/>
      <c r="AV31" s="8"/>
      <c r="AW31" s="8"/>
      <c r="AX31" s="8"/>
      <c r="AY31" s="8"/>
      <c r="AZ31" s="8"/>
      <c r="BA31" s="8"/>
    </row>
    <row r="32" spans="1:53" x14ac:dyDescent="0.25">
      <c r="A32" s="8"/>
      <c r="B32" s="8"/>
      <c r="C32" s="187"/>
      <c r="D32" s="160" t="s">
        <v>24</v>
      </c>
      <c r="E32" s="160"/>
      <c r="F32" s="6">
        <f>'réservé à l''administration'!L19</f>
        <v>5.4859999999999998</v>
      </c>
      <c r="G32" s="87">
        <f>F32*'réservé à l''administration'!G17</f>
        <v>4004.7799999999997</v>
      </c>
      <c r="H32" s="10"/>
      <c r="I32" s="164"/>
      <c r="J32" s="191" t="s">
        <v>24</v>
      </c>
      <c r="K32" s="192"/>
      <c r="L32" s="192"/>
      <c r="M32" s="193"/>
      <c r="N32" s="66">
        <f>'réservé à l''administration'!P19</f>
        <v>5.3939999999999992</v>
      </c>
      <c r="O32" s="87">
        <f>N32*'réservé à l''administration'!$G17</f>
        <v>3937.6199999999994</v>
      </c>
      <c r="P32" s="10"/>
      <c r="Q32" s="164"/>
      <c r="R32" s="160" t="s">
        <v>24</v>
      </c>
      <c r="S32" s="160"/>
      <c r="T32" s="160"/>
      <c r="U32" s="207">
        <f>'réservé à l''administration'!T19</f>
        <v>5.6459999999999999</v>
      </c>
      <c r="V32" s="208"/>
      <c r="W32" s="209"/>
      <c r="X32" s="87">
        <f>U32*'réservé à l''administration'!$G17</f>
        <v>4121.58</v>
      </c>
      <c r="Y32" s="8"/>
      <c r="Z32" s="13"/>
      <c r="AA32" s="141"/>
      <c r="AB32" s="142"/>
      <c r="AC32" s="142"/>
      <c r="AD32" s="143"/>
      <c r="AE32" s="137"/>
      <c r="AF32" s="266">
        <v>0.05</v>
      </c>
      <c r="AG32" s="266"/>
      <c r="AH32" s="352">
        <f>$AE$29-AF32</f>
        <v>5.2510000000000003</v>
      </c>
      <c r="AI32" s="352"/>
      <c r="AJ32" s="34"/>
      <c r="AV32" s="8"/>
      <c r="AW32" s="8"/>
      <c r="AX32" s="8"/>
      <c r="AY32" s="8"/>
      <c r="AZ32" s="8"/>
      <c r="BA32" s="8"/>
    </row>
    <row r="33" spans="1:53" x14ac:dyDescent="0.25">
      <c r="A33" s="8"/>
      <c r="B33" s="8"/>
      <c r="C33" s="187"/>
      <c r="D33" s="160" t="s">
        <v>25</v>
      </c>
      <c r="E33" s="160"/>
      <c r="F33" s="6">
        <f>'réservé à l''administration'!L20</f>
        <v>5.34</v>
      </c>
      <c r="G33" s="87">
        <f>F33*'réservé à l''administration'!G18</f>
        <v>4005</v>
      </c>
      <c r="H33" s="10"/>
      <c r="I33" s="164"/>
      <c r="J33" s="191" t="s">
        <v>25</v>
      </c>
      <c r="K33" s="192"/>
      <c r="L33" s="192"/>
      <c r="M33" s="193"/>
      <c r="N33" s="66">
        <f>'réservé à l''administration'!P20</f>
        <v>5.27</v>
      </c>
      <c r="O33" s="87">
        <f>N33*'réservé à l''administration'!$G18</f>
        <v>3952.4999999999995</v>
      </c>
      <c r="P33" s="10"/>
      <c r="Q33" s="164"/>
      <c r="R33" s="160" t="s">
        <v>25</v>
      </c>
      <c r="S33" s="160"/>
      <c r="T33" s="160"/>
      <c r="U33" s="207">
        <f>'réservé à l''administration'!T20</f>
        <v>5.48</v>
      </c>
      <c r="V33" s="208"/>
      <c r="W33" s="209"/>
      <c r="X33" s="87">
        <f>U33*'réservé à l''administration'!$G18</f>
        <v>4110</v>
      </c>
      <c r="Y33" s="8"/>
      <c r="Z33" s="96"/>
      <c r="AA33" s="141"/>
      <c r="AB33" s="142"/>
      <c r="AC33" s="142"/>
      <c r="AD33" s="143"/>
      <c r="AE33" s="137"/>
      <c r="AF33" s="266">
        <v>0.1</v>
      </c>
      <c r="AG33" s="266"/>
      <c r="AH33" s="352">
        <f>$AE$29-AF33</f>
        <v>5.2010000000000005</v>
      </c>
      <c r="AI33" s="352"/>
      <c r="AJ33" s="34"/>
      <c r="AV33" s="8"/>
      <c r="AW33" s="8"/>
      <c r="AX33" s="8"/>
      <c r="AY33" s="8"/>
      <c r="AZ33" s="8"/>
      <c r="BA33" s="8"/>
    </row>
    <row r="34" spans="1:53" x14ac:dyDescent="0.25">
      <c r="A34" s="8"/>
      <c r="B34" s="8"/>
      <c r="C34" s="187"/>
      <c r="D34" s="160" t="s">
        <v>26</v>
      </c>
      <c r="E34" s="160"/>
      <c r="F34" s="6">
        <f>'réservé à l''administration'!L21</f>
        <v>5.2240000000000002</v>
      </c>
      <c r="G34" s="87">
        <f>F34*'réservé à l''administration'!G19</f>
        <v>4022.48</v>
      </c>
      <c r="H34" s="10"/>
      <c r="I34" s="164"/>
      <c r="J34" s="191" t="s">
        <v>26</v>
      </c>
      <c r="K34" s="192"/>
      <c r="L34" s="192"/>
      <c r="M34" s="193"/>
      <c r="N34" s="66">
        <f>'réservé à l''administration'!P21</f>
        <v>5.2059999999999995</v>
      </c>
      <c r="O34" s="87">
        <f>N34*'réservé à l''administration'!$G19</f>
        <v>4008.6199999999994</v>
      </c>
      <c r="P34" s="10"/>
      <c r="Q34" s="164"/>
      <c r="R34" s="160" t="s">
        <v>26</v>
      </c>
      <c r="S34" s="160"/>
      <c r="T34" s="160"/>
      <c r="U34" s="207">
        <f>'réservé à l''administration'!T21</f>
        <v>5.3780000000000001</v>
      </c>
      <c r="V34" s="208"/>
      <c r="W34" s="209"/>
      <c r="X34" s="87">
        <f>U34*'réservé à l''administration'!$G19</f>
        <v>4141.0600000000004</v>
      </c>
      <c r="Y34" s="8"/>
      <c r="Z34" s="97"/>
      <c r="AA34" s="144"/>
      <c r="AB34" s="145"/>
      <c r="AC34" s="145"/>
      <c r="AD34" s="146"/>
      <c r="AE34" s="137"/>
      <c r="AF34" s="266">
        <v>0.2</v>
      </c>
      <c r="AG34" s="266"/>
      <c r="AH34" s="352">
        <f>$AE$29-AF34</f>
        <v>5.101</v>
      </c>
      <c r="AI34" s="352"/>
      <c r="AJ34" s="34"/>
      <c r="AV34" s="8"/>
      <c r="AW34" s="8"/>
      <c r="AX34" s="8"/>
      <c r="AY34" s="8"/>
      <c r="AZ34" s="8"/>
      <c r="BA34" s="8"/>
    </row>
    <row r="35" spans="1:53" ht="15.75" thickBot="1" x14ac:dyDescent="0.3">
      <c r="A35" s="8"/>
      <c r="B35" s="8"/>
      <c r="C35" s="188"/>
      <c r="D35" s="157" t="s">
        <v>27</v>
      </c>
      <c r="E35" s="158"/>
      <c r="F35" s="65">
        <f>'réservé à l''administration'!L22</f>
        <v>5.1080000000000005</v>
      </c>
      <c r="G35" s="88">
        <f>F35*'réservé à l''administration'!G20</f>
        <v>4035.3200000000006</v>
      </c>
      <c r="H35" s="10"/>
      <c r="I35" s="165"/>
      <c r="J35" s="194" t="s">
        <v>27</v>
      </c>
      <c r="K35" s="195"/>
      <c r="L35" s="195"/>
      <c r="M35" s="196"/>
      <c r="N35" s="68">
        <f>'réservé à l''administration'!P22</f>
        <v>5.1419999999999995</v>
      </c>
      <c r="O35" s="88">
        <f>N35*'réservé à l''administration'!$G20</f>
        <v>4062.1799999999994</v>
      </c>
      <c r="P35" s="10"/>
      <c r="Q35" s="165"/>
      <c r="R35" s="157" t="s">
        <v>27</v>
      </c>
      <c r="S35" s="167"/>
      <c r="T35" s="158"/>
      <c r="U35" s="210">
        <f>'réservé à l''administration'!T22</f>
        <v>5.2759999999999998</v>
      </c>
      <c r="V35" s="211"/>
      <c r="W35" s="212"/>
      <c r="X35" s="88">
        <f>U35*'réservé à l''administration'!$G20</f>
        <v>4168.04</v>
      </c>
      <c r="Y35" s="8"/>
      <c r="Z35" s="98"/>
      <c r="AA35" s="18"/>
      <c r="AB35" s="18"/>
      <c r="AC35" s="20"/>
      <c r="AD35" s="21"/>
      <c r="AE35" s="19"/>
      <c r="AF35" s="19"/>
      <c r="AI35" s="19"/>
      <c r="AJ35" s="34"/>
      <c r="AV35" s="8"/>
      <c r="AW35" s="8"/>
      <c r="AX35" s="8"/>
      <c r="AY35" s="8"/>
      <c r="AZ35" s="8"/>
      <c r="BA35" s="8"/>
    </row>
    <row r="36" spans="1:53" x14ac:dyDescent="0.25">
      <c r="A36" s="8"/>
      <c r="B36" s="8"/>
      <c r="C36" s="151" t="s">
        <v>6</v>
      </c>
      <c r="D36" s="154" t="s">
        <v>28</v>
      </c>
      <c r="E36" s="155"/>
      <c r="F36" s="47">
        <f>'réservé à l''administration'!L23</f>
        <v>4.9919999999999991</v>
      </c>
      <c r="G36" s="82">
        <f>F36*'réservé à l''administration'!G21</f>
        <v>4043.5199999999991</v>
      </c>
      <c r="H36" s="10"/>
      <c r="I36" s="151" t="s">
        <v>6</v>
      </c>
      <c r="J36" s="197" t="s">
        <v>28</v>
      </c>
      <c r="K36" s="198"/>
      <c r="L36" s="198"/>
      <c r="M36" s="199"/>
      <c r="N36" s="47">
        <f>'réservé à l''administration'!P23</f>
        <v>5.0780000000000003</v>
      </c>
      <c r="O36" s="82">
        <f>N36*'réservé à l''administration'!$G21</f>
        <v>4113.18</v>
      </c>
      <c r="P36" s="10"/>
      <c r="Q36" s="151" t="s">
        <v>6</v>
      </c>
      <c r="R36" s="154" t="s">
        <v>28</v>
      </c>
      <c r="S36" s="206"/>
      <c r="T36" s="155"/>
      <c r="U36" s="171">
        <f>'réservé à l''administration'!T23</f>
        <v>5.1740000000000004</v>
      </c>
      <c r="V36" s="172"/>
      <c r="W36" s="173"/>
      <c r="X36" s="82">
        <f>U36*'réservé à l''administration'!$G21</f>
        <v>4190.9400000000005</v>
      </c>
      <c r="Y36" s="8"/>
      <c r="Z36" s="98"/>
      <c r="AA36" s="147" t="s">
        <v>49</v>
      </c>
      <c r="AB36" s="147"/>
      <c r="AC36" s="147"/>
      <c r="AD36" s="147"/>
      <c r="AE36" s="147"/>
      <c r="AF36" s="347" t="s">
        <v>50</v>
      </c>
      <c r="AG36" s="347"/>
      <c r="AH36" s="347"/>
      <c r="AI36" s="347"/>
      <c r="AJ36" s="34"/>
      <c r="AV36" s="8"/>
      <c r="AW36" s="8"/>
      <c r="AX36" s="8"/>
      <c r="AY36" s="8"/>
      <c r="AZ36" s="8"/>
      <c r="BA36" s="8"/>
    </row>
    <row r="37" spans="1:53" x14ac:dyDescent="0.25">
      <c r="A37" s="8"/>
      <c r="B37" s="8"/>
      <c r="C37" s="152"/>
      <c r="D37" s="156" t="s">
        <v>29</v>
      </c>
      <c r="E37" s="156"/>
      <c r="F37" s="7">
        <f>'réservé à l''administration'!L24</f>
        <v>4.8759999999999994</v>
      </c>
      <c r="G37" s="83">
        <f>F37*'réservé à l''administration'!G22</f>
        <v>4047.0799999999995</v>
      </c>
      <c r="H37" s="10"/>
      <c r="I37" s="152"/>
      <c r="J37" s="200" t="s">
        <v>29</v>
      </c>
      <c r="K37" s="201"/>
      <c r="L37" s="201"/>
      <c r="M37" s="202"/>
      <c r="N37" s="7">
        <f>'réservé à l''administration'!P24</f>
        <v>5.0140000000000002</v>
      </c>
      <c r="O37" s="83">
        <f>N37*'réservé à l''administration'!$G22</f>
        <v>4161.62</v>
      </c>
      <c r="P37" s="10"/>
      <c r="Q37" s="152"/>
      <c r="R37" s="156" t="s">
        <v>29</v>
      </c>
      <c r="S37" s="156"/>
      <c r="T37" s="156"/>
      <c r="U37" s="174">
        <f>'réservé à l''administration'!T24</f>
        <v>5.0720000000000001</v>
      </c>
      <c r="V37" s="175"/>
      <c r="W37" s="176"/>
      <c r="X37" s="83">
        <f>U37*'réservé à l''administration'!$G22</f>
        <v>4209.76</v>
      </c>
      <c r="Y37" s="8"/>
      <c r="Z37" s="97"/>
      <c r="AA37" s="138" t="s">
        <v>34</v>
      </c>
      <c r="AB37" s="139"/>
      <c r="AC37" s="139"/>
      <c r="AD37" s="140"/>
      <c r="AE37" s="348">
        <f>IF(AND(E11&gt;=501,E11&lt;=520),AVERAGE('réservé à l''administration'!D6),IF(AND(E11&gt;521,E11&lt;=540),AVERAGE('réservé à l''administration'!D7),IF(AND(E11&gt;541,E11&lt;=561),AVERAGE('réservé à l''administration'!D8),IF(AND(E11&gt;=561,E11&lt;=580),AVERAGE('réservé à l''administration'!D9),IF(AND(E11&gt;581,E11&lt;=600),AVERAGE('réservé à l''administration'!D10),IF(AND(E11&gt;601,E11&lt;=620),AVERAGE('réservé à l''administration'!D11),IF(AND(E11&gt;=621,E11&lt;=640),AVERAGE('réservé à l''administration'!D12),IF(AND(E11&gt;641,E11&lt;=660),AVERAGE('réservé à l''administration'!D13),IF(AND(E11&gt;661,E11&lt;=680),AVERAGE('réservé à l''administration'!D14),IF(AND(E11&gt;=681,E11&lt;=700),AVERAGE('réservé à l''administration'!D15),IF(AND(E11&gt;701,E11&lt;=720),AVERAGE('réservé à l''administration'!D16),IF(AND(E11&gt;721,E11&lt;=740),AVERAGE('réservé à l''administration'!D17),IF(AND(E11&gt;=741,E11&lt;=760),AVERAGE('réservé à l''administration'!D18),IF(AND(E11&gt;761,E11&lt;=780),AVERAGE('réservé à l''administration'!D19),IF(AND(E11&gt;781,E11&lt;=800),AVERAGE('réservé à l''administration'!D20),IF(AND(E11&gt;=801,E11&lt;=820),AVERAGE('réservé à l''administration'!D21),IF(AND(E11&gt;821,E11&lt;=840),AVERAGE('réservé à l''administration'!D22),IF(AND(E11&gt;841,E11&lt;=860),AVERAGE('réservé à l''administration'!D23),IF(AND(E11&gt;=861,E11&lt;=881),AVERAGE('réservé à l''administration'!D24),IF(AND(E11&gt;881,E11&lt;=901),AVERAGE('réservé à l''administration'!D25)
))))))))))))))))))))</f>
        <v>5.3780000000000001</v>
      </c>
      <c r="AF37" s="265">
        <v>0.05</v>
      </c>
      <c r="AG37" s="265"/>
      <c r="AH37" s="351">
        <f>$AE$37+AF37</f>
        <v>5.4279999999999999</v>
      </c>
      <c r="AI37" s="351"/>
      <c r="AJ37" s="34"/>
      <c r="AV37" s="8"/>
      <c r="AW37" s="8"/>
      <c r="AX37" s="8"/>
      <c r="AY37" s="8"/>
      <c r="AZ37" s="8"/>
      <c r="BA37" s="8"/>
    </row>
    <row r="38" spans="1:53" x14ac:dyDescent="0.25">
      <c r="A38" s="8"/>
      <c r="B38" s="8"/>
      <c r="C38" s="152"/>
      <c r="D38" s="156" t="s">
        <v>30</v>
      </c>
      <c r="E38" s="156"/>
      <c r="F38" s="7">
        <f>'réservé à l''administration'!L25</f>
        <v>4.76</v>
      </c>
      <c r="G38" s="83">
        <f>F38*'réservé à l''administration'!G23</f>
        <v>4046</v>
      </c>
      <c r="H38" s="10"/>
      <c r="I38" s="152"/>
      <c r="J38" s="200" t="s">
        <v>30</v>
      </c>
      <c r="K38" s="201"/>
      <c r="L38" s="201"/>
      <c r="M38" s="202"/>
      <c r="N38" s="7">
        <f>'réservé à l''administration'!P25</f>
        <v>4.95</v>
      </c>
      <c r="O38" s="83">
        <f>N38*'réservé à l''administration'!$G23</f>
        <v>4207.5</v>
      </c>
      <c r="P38" s="10"/>
      <c r="Q38" s="152"/>
      <c r="R38" s="156" t="s">
        <v>30</v>
      </c>
      <c r="S38" s="156"/>
      <c r="T38" s="156"/>
      <c r="U38" s="174">
        <f>'réservé à l''administration'!T25</f>
        <v>4.97</v>
      </c>
      <c r="V38" s="175"/>
      <c r="W38" s="176"/>
      <c r="X38" s="83">
        <f>U38*'réservé à l''administration'!$G23</f>
        <v>4224.5</v>
      </c>
      <c r="Y38" s="8"/>
      <c r="Z38" s="97"/>
      <c r="AA38" s="141"/>
      <c r="AB38" s="142"/>
      <c r="AC38" s="142"/>
      <c r="AD38" s="143"/>
      <c r="AE38" s="349"/>
      <c r="AF38" s="265">
        <v>0.1</v>
      </c>
      <c r="AG38" s="265"/>
      <c r="AH38" s="351">
        <f>$AE$37+AF38</f>
        <v>5.4779999999999998</v>
      </c>
      <c r="AI38" s="351"/>
      <c r="AJ38" s="34"/>
      <c r="AV38" s="8"/>
      <c r="AW38" s="8"/>
      <c r="AX38" s="8"/>
      <c r="AY38" s="8"/>
      <c r="AZ38" s="8"/>
      <c r="BA38" s="8"/>
    </row>
    <row r="39" spans="1:53" ht="14.45" customHeight="1" x14ac:dyDescent="0.25">
      <c r="A39" s="8"/>
      <c r="B39" s="8"/>
      <c r="C39" s="152"/>
      <c r="D39" s="156" t="s">
        <v>31</v>
      </c>
      <c r="E39" s="156"/>
      <c r="F39" s="7">
        <f>'réservé à l''administration'!L26</f>
        <v>4.6760000000000002</v>
      </c>
      <c r="G39" s="83">
        <f>F39*'réservé à l''administration'!G24</f>
        <v>4068.1200000000003</v>
      </c>
      <c r="H39" s="10"/>
      <c r="I39" s="152"/>
      <c r="J39" s="200" t="s">
        <v>31</v>
      </c>
      <c r="K39" s="201"/>
      <c r="L39" s="201"/>
      <c r="M39" s="202"/>
      <c r="N39" s="7">
        <f>'réservé à l''administration'!P26</f>
        <v>4.8900000000000006</v>
      </c>
      <c r="O39" s="83">
        <f>N39*'réservé à l''administration'!$G24</f>
        <v>4254.3</v>
      </c>
      <c r="P39" s="10"/>
      <c r="Q39" s="152"/>
      <c r="R39" s="156" t="s">
        <v>31</v>
      </c>
      <c r="S39" s="156"/>
      <c r="T39" s="156"/>
      <c r="U39" s="174">
        <f>'réservé à l''administration'!T26</f>
        <v>4.9020000000000001</v>
      </c>
      <c r="V39" s="175"/>
      <c r="W39" s="176"/>
      <c r="X39" s="83">
        <f>U39*'réservé à l''administration'!$G24</f>
        <v>4264.74</v>
      </c>
      <c r="Y39" s="8"/>
      <c r="Z39" s="13"/>
      <c r="AA39" s="141"/>
      <c r="AB39" s="142"/>
      <c r="AC39" s="142"/>
      <c r="AD39" s="143"/>
      <c r="AE39" s="349"/>
      <c r="AF39" s="265">
        <v>0.2</v>
      </c>
      <c r="AG39" s="265"/>
      <c r="AH39" s="351">
        <f>$AE$37+AF39</f>
        <v>5.5780000000000003</v>
      </c>
      <c r="AI39" s="351"/>
      <c r="AJ39" s="34"/>
      <c r="AV39" s="8"/>
      <c r="AW39" s="8"/>
      <c r="AX39" s="8"/>
      <c r="AY39" s="8"/>
      <c r="AZ39" s="8"/>
      <c r="BA39" s="8"/>
    </row>
    <row r="40" spans="1:53" ht="15.75" thickBot="1" x14ac:dyDescent="0.3">
      <c r="A40" s="8"/>
      <c r="B40" s="8"/>
      <c r="C40" s="153"/>
      <c r="D40" s="184" t="s">
        <v>32</v>
      </c>
      <c r="E40" s="185"/>
      <c r="F40" s="84">
        <f>'réservé à l''administration'!L27</f>
        <v>4.5920000000000005</v>
      </c>
      <c r="G40" s="85">
        <f>F40*'réservé à l''administration'!G25</f>
        <v>4086.8800000000006</v>
      </c>
      <c r="H40" s="10"/>
      <c r="I40" s="153"/>
      <c r="J40" s="245" t="s">
        <v>32</v>
      </c>
      <c r="K40" s="246"/>
      <c r="L40" s="246"/>
      <c r="M40" s="247"/>
      <c r="N40" s="69">
        <f>'réservé à l''administration'!P27</f>
        <v>4.830000000000001</v>
      </c>
      <c r="O40" s="85">
        <f>N40*'réservé à l''administration'!$G25</f>
        <v>4298.7000000000007</v>
      </c>
      <c r="P40" s="10"/>
      <c r="Q40" s="153"/>
      <c r="R40" s="184" t="s">
        <v>32</v>
      </c>
      <c r="S40" s="203"/>
      <c r="T40" s="185"/>
      <c r="U40" s="177">
        <f>'réservé à l''administration'!T27</f>
        <v>4.8340000000000005</v>
      </c>
      <c r="V40" s="178"/>
      <c r="W40" s="179"/>
      <c r="X40" s="85">
        <f>U40*'réservé à l''administration'!$G25</f>
        <v>4302.26</v>
      </c>
      <c r="Y40" s="8"/>
      <c r="Z40" s="13"/>
      <c r="AA40" s="141"/>
      <c r="AB40" s="142"/>
      <c r="AC40" s="142"/>
      <c r="AD40" s="143"/>
      <c r="AE40" s="349"/>
      <c r="AF40" s="266">
        <v>0.05</v>
      </c>
      <c r="AG40" s="266"/>
      <c r="AH40" s="352">
        <f>$AE$37-AF40</f>
        <v>5.3280000000000003</v>
      </c>
      <c r="AI40" s="352"/>
      <c r="AJ40" s="34"/>
      <c r="AV40" s="8"/>
      <c r="AW40" s="8"/>
      <c r="AX40" s="8"/>
      <c r="AY40" s="8"/>
      <c r="AZ40" s="8"/>
      <c r="BA40" s="8"/>
    </row>
    <row r="41" spans="1:53" ht="14.45" customHeight="1" x14ac:dyDescent="0.25">
      <c r="A41" s="8"/>
      <c r="B41" s="8"/>
      <c r="C41" s="10"/>
      <c r="D41" s="10"/>
      <c r="E41" s="10"/>
      <c r="F41" s="77"/>
      <c r="G41" s="78"/>
      <c r="H41" s="10"/>
      <c r="I41" s="10"/>
      <c r="J41" s="10"/>
      <c r="K41" s="10"/>
      <c r="L41" s="10"/>
      <c r="M41" s="10"/>
      <c r="N41" s="77"/>
      <c r="O41" s="78"/>
      <c r="P41" s="10"/>
      <c r="Q41" s="10"/>
      <c r="R41" s="10"/>
      <c r="S41" s="10"/>
      <c r="T41" s="10"/>
      <c r="U41" s="79"/>
      <c r="V41" s="79"/>
      <c r="W41" s="79"/>
      <c r="X41" s="78"/>
      <c r="Y41" s="8"/>
      <c r="Z41" s="13"/>
      <c r="AA41" s="141"/>
      <c r="AB41" s="142"/>
      <c r="AC41" s="142"/>
      <c r="AD41" s="143"/>
      <c r="AE41" s="349"/>
      <c r="AF41" s="266">
        <v>0.1</v>
      </c>
      <c r="AG41" s="266"/>
      <c r="AH41" s="352">
        <f>$AE$37-AF41</f>
        <v>5.2780000000000005</v>
      </c>
      <c r="AI41" s="352"/>
      <c r="AJ41" s="34"/>
      <c r="AV41" s="8"/>
      <c r="AW41" s="8"/>
      <c r="AX41" s="8"/>
      <c r="AY41" s="8"/>
      <c r="AZ41" s="8"/>
      <c r="BA41" s="8"/>
    </row>
    <row r="42" spans="1:53" s="8" customFormat="1" ht="15" customHeight="1" x14ac:dyDescent="0.25">
      <c r="C42" s="236" t="s">
        <v>62</v>
      </c>
      <c r="D42" s="236"/>
      <c r="E42" s="236"/>
      <c r="F42" s="236"/>
      <c r="G42" s="236"/>
      <c r="H42" s="236"/>
      <c r="I42" s="236"/>
      <c r="J42" s="236"/>
      <c r="K42" s="236"/>
      <c r="L42" s="236"/>
      <c r="M42" s="236"/>
      <c r="N42" s="236"/>
      <c r="O42" s="236"/>
      <c r="P42" s="236"/>
      <c r="Q42" s="236"/>
      <c r="R42" s="236"/>
      <c r="S42" s="236"/>
      <c r="T42" s="236"/>
      <c r="U42" s="236"/>
      <c r="V42" s="236"/>
      <c r="W42" s="236"/>
      <c r="X42" s="236"/>
      <c r="Z42" s="13"/>
      <c r="AA42" s="144"/>
      <c r="AB42" s="145"/>
      <c r="AC42" s="145"/>
      <c r="AD42" s="146"/>
      <c r="AE42" s="350"/>
      <c r="AF42" s="266">
        <v>0.2</v>
      </c>
      <c r="AG42" s="266"/>
      <c r="AH42" s="352">
        <f>$AE$37-AF42</f>
        <v>5.1779999999999999</v>
      </c>
      <c r="AI42" s="352"/>
      <c r="AJ42" s="34"/>
    </row>
    <row r="43" spans="1:53" ht="16.899999999999999" customHeight="1" thickBot="1" x14ac:dyDescent="0.3">
      <c r="A43" s="8"/>
      <c r="B43" s="8"/>
      <c r="C43" s="236"/>
      <c r="D43" s="236"/>
      <c r="E43" s="236"/>
      <c r="F43" s="236"/>
      <c r="G43" s="236"/>
      <c r="H43" s="236"/>
      <c r="I43" s="236"/>
      <c r="J43" s="236"/>
      <c r="K43" s="236"/>
      <c r="L43" s="236"/>
      <c r="M43" s="236"/>
      <c r="N43" s="236"/>
      <c r="O43" s="236"/>
      <c r="P43" s="236"/>
      <c r="Q43" s="236"/>
      <c r="R43" s="236"/>
      <c r="S43" s="236"/>
      <c r="T43" s="236"/>
      <c r="U43" s="236"/>
      <c r="V43" s="236"/>
      <c r="W43" s="236"/>
      <c r="X43" s="236"/>
      <c r="Y43" s="8"/>
      <c r="Z43" s="99"/>
      <c r="AA43" s="15"/>
      <c r="AB43" s="15"/>
      <c r="AC43" s="15"/>
      <c r="AD43" s="15"/>
      <c r="AE43" s="15"/>
      <c r="AF43" s="15"/>
      <c r="AG43" s="15"/>
      <c r="AH43" s="15"/>
      <c r="AI43" s="101"/>
      <c r="AJ43" s="16"/>
      <c r="AV43" s="8"/>
      <c r="AW43" s="8"/>
      <c r="AX43" s="8"/>
      <c r="AY43" s="8"/>
      <c r="AZ43" s="8"/>
      <c r="BA43" s="8"/>
    </row>
    <row r="44" spans="1:53" ht="16.899999999999999" customHeight="1" thickBot="1" x14ac:dyDescent="0.3">
      <c r="A44" s="8"/>
      <c r="B44" s="8"/>
      <c r="C44" s="237" t="s">
        <v>63</v>
      </c>
      <c r="D44" s="237"/>
      <c r="E44" s="237"/>
      <c r="F44" s="237"/>
      <c r="G44" s="237"/>
      <c r="H44" s="237"/>
      <c r="I44" s="237"/>
      <c r="J44" s="237"/>
      <c r="K44" s="237"/>
      <c r="L44" s="237"/>
      <c r="M44" s="237"/>
      <c r="N44" s="237"/>
      <c r="O44" s="237"/>
      <c r="P44" s="237"/>
      <c r="Q44" s="237"/>
      <c r="R44" s="237"/>
      <c r="S44" s="237"/>
      <c r="T44" s="237"/>
      <c r="U44" s="237"/>
      <c r="V44" s="237"/>
      <c r="W44" s="237"/>
      <c r="X44" s="237"/>
      <c r="Y44" s="8"/>
      <c r="Z44" s="33"/>
      <c r="AA44" s="33"/>
      <c r="AB44" s="18"/>
      <c r="AC44" s="20"/>
      <c r="AD44" s="21"/>
      <c r="AE44" s="22"/>
      <c r="AJ44" s="24"/>
      <c r="AV44" s="8"/>
      <c r="AW44" s="8"/>
      <c r="AX44" s="8"/>
      <c r="AY44" s="8"/>
      <c r="AZ44" s="8"/>
      <c r="BA44" s="8"/>
    </row>
    <row r="45" spans="1:53" ht="16.899999999999999" customHeight="1" thickBot="1" x14ac:dyDescent="0.3">
      <c r="A45" s="8"/>
      <c r="B45" s="8"/>
      <c r="C45" s="237"/>
      <c r="D45" s="237"/>
      <c r="E45" s="237"/>
      <c r="F45" s="237"/>
      <c r="G45" s="237"/>
      <c r="H45" s="237"/>
      <c r="I45" s="237"/>
      <c r="J45" s="237"/>
      <c r="K45" s="237"/>
      <c r="L45" s="237"/>
      <c r="M45" s="237"/>
      <c r="N45" s="237"/>
      <c r="O45" s="237"/>
      <c r="P45" s="237"/>
      <c r="Q45" s="237"/>
      <c r="R45" s="237"/>
      <c r="S45" s="237"/>
      <c r="T45" s="237"/>
      <c r="U45" s="237"/>
      <c r="V45" s="237"/>
      <c r="W45" s="237"/>
      <c r="X45" s="237"/>
      <c r="Y45" s="8"/>
      <c r="Z45" s="338" t="s">
        <v>42</v>
      </c>
      <c r="AA45" s="339"/>
      <c r="AB45" s="339"/>
      <c r="AC45" s="339"/>
      <c r="AD45" s="339"/>
      <c r="AE45" s="339"/>
      <c r="AF45" s="339"/>
      <c r="AG45" s="339"/>
      <c r="AH45" s="339"/>
      <c r="AI45" s="339"/>
      <c r="AJ45" s="340"/>
      <c r="AN45" s="9"/>
      <c r="AV45" s="8"/>
      <c r="AW45" s="8"/>
      <c r="AX45" s="8"/>
      <c r="AY45" s="8"/>
      <c r="AZ45" s="8"/>
      <c r="BA45" s="8"/>
    </row>
    <row r="46" spans="1:53" ht="15" customHeight="1" x14ac:dyDescent="0.25">
      <c r="A46" s="8"/>
      <c r="B46" s="8"/>
      <c r="C46" s="8"/>
      <c r="D46" s="8"/>
      <c r="E46" s="8"/>
      <c r="F46" s="8"/>
      <c r="G46" s="8"/>
      <c r="H46" s="8"/>
      <c r="I46" s="8"/>
      <c r="J46" s="8"/>
      <c r="K46" s="8"/>
      <c r="L46" s="8"/>
      <c r="M46" s="8"/>
      <c r="N46" s="8"/>
      <c r="O46" s="8"/>
      <c r="P46" s="8"/>
      <c r="Q46" s="8"/>
      <c r="R46" s="8"/>
      <c r="S46" s="8"/>
      <c r="T46" s="8"/>
      <c r="U46" s="8"/>
      <c r="V46" s="8"/>
      <c r="W46" s="24"/>
      <c r="X46" s="24"/>
      <c r="Y46" s="8"/>
      <c r="Z46" s="341" t="s">
        <v>40</v>
      </c>
      <c r="AA46" s="342"/>
      <c r="AB46" s="342"/>
      <c r="AC46" s="342"/>
      <c r="AD46" s="342"/>
      <c r="AE46" s="342"/>
      <c r="AF46" s="342" t="s">
        <v>53</v>
      </c>
      <c r="AG46" s="342"/>
      <c r="AH46" s="342"/>
      <c r="AI46" s="342"/>
      <c r="AJ46" s="345"/>
      <c r="AV46" s="8"/>
      <c r="AW46" s="8"/>
      <c r="AX46" s="8"/>
      <c r="AY46" s="8"/>
      <c r="AZ46" s="8"/>
      <c r="BA46" s="8"/>
    </row>
    <row r="47" spans="1:53" s="8" customFormat="1" ht="15.6" customHeight="1" x14ac:dyDescent="0.4">
      <c r="L47" s="36"/>
      <c r="M47" s="24"/>
      <c r="N47" s="24"/>
      <c r="Y47" s="33"/>
      <c r="Z47" s="343" t="s">
        <v>41</v>
      </c>
      <c r="AA47" s="344"/>
      <c r="AB47" s="344"/>
      <c r="AC47" s="344"/>
      <c r="AD47" s="344"/>
      <c r="AE47" s="344"/>
      <c r="AF47" s="344" t="s">
        <v>54</v>
      </c>
      <c r="AG47" s="344"/>
      <c r="AH47" s="344"/>
      <c r="AI47" s="344"/>
      <c r="AJ47" s="346"/>
      <c r="AS47" s="19"/>
    </row>
    <row r="48" spans="1:53" s="8" customFormat="1" ht="9.6" customHeight="1" x14ac:dyDescent="0.4">
      <c r="A48" s="26"/>
      <c r="O48" s="21"/>
      <c r="P48" s="22"/>
      <c r="U48" s="18"/>
      <c r="V48" s="18"/>
      <c r="W48" s="20"/>
      <c r="X48" s="20"/>
      <c r="Y48" s="33"/>
    </row>
    <row r="49" spans="1:54" s="113" customFormat="1" x14ac:dyDescent="0.25">
      <c r="A49" s="183"/>
      <c r="B49" s="103"/>
      <c r="C49" s="103"/>
      <c r="D49" s="103"/>
      <c r="E49" s="103"/>
      <c r="F49" s="103"/>
      <c r="G49" s="103"/>
      <c r="H49" s="103"/>
      <c r="I49" s="103"/>
      <c r="J49" s="103"/>
      <c r="K49" s="103"/>
      <c r="L49" s="103"/>
      <c r="M49" s="103"/>
      <c r="N49" s="103"/>
      <c r="O49" s="103"/>
      <c r="P49" s="104"/>
      <c r="Q49" s="104"/>
      <c r="R49" s="104"/>
      <c r="S49" s="104"/>
      <c r="T49" s="104"/>
      <c r="U49" s="105"/>
      <c r="V49" s="106"/>
      <c r="W49" s="107"/>
      <c r="X49" s="107"/>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row>
    <row r="50" spans="1:54" s="113" customFormat="1" ht="15.75" customHeight="1" x14ac:dyDescent="0.25">
      <c r="A50" s="18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8"/>
      <c r="AL50" s="108"/>
      <c r="AM50" s="108"/>
      <c r="AN50" s="108"/>
      <c r="AO50" s="103"/>
      <c r="AP50" s="103"/>
      <c r="AQ50" s="103"/>
      <c r="AR50" s="103"/>
      <c r="AS50" s="103"/>
      <c r="AT50" s="103"/>
      <c r="AU50" s="103"/>
      <c r="AV50" s="103"/>
      <c r="AW50" s="103"/>
      <c r="AX50" s="103"/>
      <c r="AY50" s="103"/>
      <c r="AZ50" s="103"/>
      <c r="BA50" s="103"/>
      <c r="BB50" s="103"/>
    </row>
    <row r="51" spans="1:54" s="113" customFormat="1" x14ac:dyDescent="0.25">
      <c r="A51" s="18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9"/>
      <c r="AL51" s="109"/>
      <c r="AM51" s="109"/>
      <c r="AN51" s="109"/>
      <c r="AO51" s="103"/>
      <c r="AP51" s="103"/>
      <c r="AQ51" s="103"/>
      <c r="AR51" s="103"/>
      <c r="AS51" s="103"/>
      <c r="AT51" s="103"/>
      <c r="AU51" s="103"/>
      <c r="AV51" s="103"/>
      <c r="AW51" s="103"/>
      <c r="AX51" s="103"/>
      <c r="AY51" s="103"/>
      <c r="AZ51" s="103"/>
      <c r="BA51" s="103"/>
      <c r="BB51" s="103"/>
    </row>
    <row r="52" spans="1:54" s="103" customFormat="1" x14ac:dyDescent="0.25">
      <c r="A52" s="183"/>
      <c r="AK52" s="109"/>
      <c r="AL52" s="109"/>
      <c r="AM52" s="109"/>
      <c r="AN52" s="109"/>
    </row>
    <row r="53" spans="1:54" s="103" customFormat="1" x14ac:dyDescent="0.25">
      <c r="A53" s="183"/>
      <c r="L53" s="104"/>
      <c r="M53" s="104"/>
      <c r="N53" s="105"/>
      <c r="Y53" s="105"/>
    </row>
    <row r="54" spans="1:54" s="103" customFormat="1" x14ac:dyDescent="0.25">
      <c r="A54" s="183"/>
      <c r="L54" s="104"/>
      <c r="M54" s="104"/>
      <c r="N54" s="105"/>
      <c r="Y54" s="107"/>
      <c r="AA54" s="114"/>
      <c r="AB54" s="114"/>
      <c r="AC54" s="114"/>
    </row>
    <row r="55" spans="1:54" s="103" customFormat="1" x14ac:dyDescent="0.25">
      <c r="A55" s="183"/>
      <c r="N55" s="107"/>
      <c r="AA55" s="114"/>
      <c r="AB55" s="114"/>
      <c r="AC55" s="114"/>
    </row>
    <row r="56" spans="1:54" s="103" customFormat="1" ht="14.45" customHeight="1" x14ac:dyDescent="0.25">
      <c r="A56" s="183"/>
      <c r="N56" s="111"/>
      <c r="AA56" s="114"/>
      <c r="AB56" s="23">
        <f>MEDIAN(AH21:AI26,AH29:AI34,AH37:AI42)</f>
        <v>5.3236666666666661</v>
      </c>
      <c r="AC56" s="114"/>
    </row>
    <row r="57" spans="1:54" s="103" customFormat="1" x14ac:dyDescent="0.25">
      <c r="A57" s="183"/>
      <c r="AA57" s="114"/>
      <c r="AB57" s="114"/>
      <c r="AC57" s="114"/>
    </row>
    <row r="58" spans="1:54" s="103" customFormat="1" ht="14.45" customHeight="1" x14ac:dyDescent="0.25">
      <c r="A58" s="183"/>
      <c r="AA58" s="114"/>
      <c r="AB58" s="114"/>
      <c r="AC58" s="114"/>
    </row>
    <row r="59" spans="1:54" s="103" customFormat="1" x14ac:dyDescent="0.25">
      <c r="A59" s="183"/>
    </row>
    <row r="60" spans="1:54" s="103" customFormat="1" x14ac:dyDescent="0.25">
      <c r="A60" s="183"/>
    </row>
    <row r="61" spans="1:54" s="103" customFormat="1" x14ac:dyDescent="0.25">
      <c r="A61" s="183"/>
    </row>
    <row r="62" spans="1:54" s="103" customFormat="1" x14ac:dyDescent="0.25">
      <c r="A62" s="183"/>
    </row>
    <row r="63" spans="1:54" s="103" customFormat="1" x14ac:dyDescent="0.25">
      <c r="A63" s="183"/>
    </row>
    <row r="64" spans="1:54" s="103" customFormat="1" ht="14.45" customHeight="1" x14ac:dyDescent="0.25">
      <c r="A64" s="183"/>
    </row>
    <row r="65" spans="1:39" s="103" customFormat="1" x14ac:dyDescent="0.25">
      <c r="A65" s="183"/>
    </row>
    <row r="66" spans="1:39" s="103" customFormat="1" x14ac:dyDescent="0.25">
      <c r="A66" s="183"/>
    </row>
    <row r="67" spans="1:39" s="103" customFormat="1" x14ac:dyDescent="0.25">
      <c r="A67" s="183"/>
    </row>
    <row r="68" spans="1:39" s="103" customFormat="1" x14ac:dyDescent="0.25">
      <c r="A68" s="183"/>
    </row>
    <row r="69" spans="1:39" s="103" customFormat="1" x14ac:dyDescent="0.25">
      <c r="A69" s="183"/>
    </row>
    <row r="70" spans="1:39" s="103" customFormat="1" x14ac:dyDescent="0.25">
      <c r="A70" s="183"/>
    </row>
    <row r="71" spans="1:39" s="103" customFormat="1" x14ac:dyDescent="0.25">
      <c r="A71" s="183"/>
    </row>
    <row r="72" spans="1:39" s="103" customFormat="1" x14ac:dyDescent="0.25">
      <c r="A72" s="183"/>
    </row>
    <row r="73" spans="1:39" s="103" customFormat="1" x14ac:dyDescent="0.25"/>
    <row r="74" spans="1:39" s="103" customFormat="1" x14ac:dyDescent="0.25"/>
    <row r="75" spans="1:39" s="103" customFormat="1" x14ac:dyDescent="0.25"/>
    <row r="76" spans="1:39" s="103" customFormat="1" x14ac:dyDescent="0.25"/>
    <row r="77" spans="1:39" s="103" customFormat="1" x14ac:dyDescent="0.25"/>
    <row r="78" spans="1:39" s="103" customFormat="1" x14ac:dyDescent="0.25"/>
    <row r="79" spans="1:39" s="8" customFormat="1" x14ac:dyDescent="0.25">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row>
    <row r="80" spans="1:39" s="8" customFormat="1" x14ac:dyDescent="0.25">
      <c r="A80" s="103"/>
      <c r="B80" s="103"/>
      <c r="C80" s="112"/>
      <c r="D80" s="112"/>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row>
    <row r="81" spans="1:39" s="8" customFormat="1" x14ac:dyDescent="0.25">
      <c r="A81" s="103"/>
      <c r="B81" s="103"/>
      <c r="C81" s="103"/>
      <c r="D81" s="110"/>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row>
    <row r="82" spans="1:39" s="8" customFormat="1" x14ac:dyDescent="0.25">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3"/>
      <c r="AK82" s="103"/>
      <c r="AL82" s="103"/>
      <c r="AM82" s="103"/>
    </row>
    <row r="83" spans="1:39" s="8" customFormat="1" x14ac:dyDescent="0.25">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row>
    <row r="84" spans="1:39" s="8" customFormat="1" x14ac:dyDescent="0.25">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row>
    <row r="85" spans="1:39" s="8" customFormat="1" x14ac:dyDescent="0.25">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3"/>
    </row>
    <row r="86" spans="1:39" s="8" customFormat="1" x14ac:dyDescent="0.25">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3"/>
    </row>
    <row r="87" spans="1:39" s="8" customFormat="1" x14ac:dyDescent="0.25">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row>
    <row r="88" spans="1:39" s="8" customFormat="1" x14ac:dyDescent="0.25">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row>
    <row r="89" spans="1:39" s="8" customFormat="1" x14ac:dyDescent="0.25">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row>
    <row r="90" spans="1:39" s="8" customFormat="1" x14ac:dyDescent="0.25">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row>
    <row r="91" spans="1:39" s="8" customFormat="1" x14ac:dyDescent="0.25">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row>
    <row r="92" spans="1:39" s="8" customFormat="1" x14ac:dyDescent="0.25">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row>
    <row r="93" spans="1:39" s="8" customFormat="1" x14ac:dyDescent="0.25">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row>
    <row r="94" spans="1:39" s="8" customFormat="1" x14ac:dyDescent="0.25">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row>
    <row r="95" spans="1:39" s="8" customFormat="1" x14ac:dyDescent="0.25">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row>
    <row r="96" spans="1:39" s="8" customFormat="1" x14ac:dyDescent="0.25">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row>
    <row r="97" spans="1:39" s="8" customFormat="1" x14ac:dyDescent="0.25">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row>
    <row r="98" spans="1:39" s="8" customFormat="1" x14ac:dyDescent="0.25">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row>
    <row r="99" spans="1:39" s="8" customFormat="1" x14ac:dyDescent="0.25">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row>
    <row r="100" spans="1:39" s="8" customFormat="1" x14ac:dyDescent="0.25">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row>
    <row r="101" spans="1:39" s="8" customFormat="1" x14ac:dyDescent="0.25">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row>
    <row r="102" spans="1:39" s="8" customFormat="1" x14ac:dyDescent="0.25">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row>
    <row r="103" spans="1:39" s="8" customFormat="1" x14ac:dyDescent="0.25">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row>
    <row r="104" spans="1:39" s="8" customFormat="1" x14ac:dyDescent="0.25">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row>
    <row r="105" spans="1:39" s="8" customFormat="1" x14ac:dyDescent="0.25">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3"/>
    </row>
    <row r="106" spans="1:39" s="8" customFormat="1" x14ac:dyDescent="0.25"/>
    <row r="107" spans="1:39" s="8" customFormat="1" x14ac:dyDescent="0.25"/>
    <row r="108" spans="1:39" s="8" customFormat="1" x14ac:dyDescent="0.25"/>
    <row r="109" spans="1:39" s="8" customFormat="1" x14ac:dyDescent="0.25"/>
    <row r="110" spans="1:39" s="8" customFormat="1" x14ac:dyDescent="0.25"/>
    <row r="111" spans="1:39" s="8" customFormat="1" x14ac:dyDescent="0.25"/>
    <row r="112" spans="1:39" s="8" customFormat="1" x14ac:dyDescent="0.25"/>
    <row r="113" s="8" customFormat="1" x14ac:dyDescent="0.25"/>
    <row r="114" s="8" customFormat="1" x14ac:dyDescent="0.25"/>
    <row r="115" s="8" customFormat="1" x14ac:dyDescent="0.25"/>
    <row r="116" s="8" customFormat="1" x14ac:dyDescent="0.25"/>
    <row r="117" s="8" customFormat="1" x14ac:dyDescent="0.25"/>
    <row r="118" s="8" customFormat="1" x14ac:dyDescent="0.25"/>
    <row r="119" s="8" customFormat="1" x14ac:dyDescent="0.25"/>
    <row r="120" s="8" customFormat="1" x14ac:dyDescent="0.25"/>
    <row r="121" s="8" customFormat="1" x14ac:dyDescent="0.25"/>
    <row r="122" s="8" customFormat="1" x14ac:dyDescent="0.25"/>
    <row r="123" s="8" customFormat="1" x14ac:dyDescent="0.25"/>
    <row r="124" s="8" customFormat="1" x14ac:dyDescent="0.25"/>
    <row r="125" s="8" customFormat="1" x14ac:dyDescent="0.25"/>
    <row r="126" s="8" customFormat="1" x14ac:dyDescent="0.25"/>
    <row r="127" s="8" customFormat="1" x14ac:dyDescent="0.25"/>
    <row r="128" s="8" customFormat="1" x14ac:dyDescent="0.25"/>
    <row r="129" s="8" customFormat="1" x14ac:dyDescent="0.25"/>
    <row r="130" s="8" customFormat="1" x14ac:dyDescent="0.25"/>
    <row r="131" s="8" customFormat="1" x14ac:dyDescent="0.25"/>
    <row r="132" s="8" customFormat="1" x14ac:dyDescent="0.25"/>
    <row r="133" s="8" customFormat="1" x14ac:dyDescent="0.25"/>
    <row r="134" s="8" customFormat="1" x14ac:dyDescent="0.25"/>
    <row r="135" s="8" customFormat="1" x14ac:dyDescent="0.25"/>
    <row r="136" s="8" customFormat="1" x14ac:dyDescent="0.25"/>
    <row r="137" s="8" customFormat="1" x14ac:dyDescent="0.25"/>
    <row r="138" s="8" customFormat="1" x14ac:dyDescent="0.25"/>
    <row r="139" s="8" customFormat="1" x14ac:dyDescent="0.25"/>
    <row r="140" s="8" customFormat="1" x14ac:dyDescent="0.25"/>
    <row r="141" s="8" customFormat="1" x14ac:dyDescent="0.25"/>
    <row r="142" s="8" customFormat="1" x14ac:dyDescent="0.25"/>
    <row r="143" s="8" customFormat="1" x14ac:dyDescent="0.25"/>
    <row r="144" s="8" customFormat="1" x14ac:dyDescent="0.25"/>
    <row r="145" s="8" customFormat="1" x14ac:dyDescent="0.25"/>
    <row r="146" s="8" customFormat="1" x14ac:dyDescent="0.25"/>
    <row r="147" s="8" customFormat="1" x14ac:dyDescent="0.25"/>
    <row r="148" s="8" customFormat="1" x14ac:dyDescent="0.25"/>
    <row r="149" s="8" customFormat="1" x14ac:dyDescent="0.25"/>
    <row r="150" s="8" customFormat="1" x14ac:dyDescent="0.25"/>
    <row r="151" s="8" customFormat="1" x14ac:dyDescent="0.25"/>
    <row r="152" s="8" customFormat="1" x14ac:dyDescent="0.25"/>
    <row r="153" s="8" customFormat="1" x14ac:dyDescent="0.25"/>
    <row r="154" s="8" customFormat="1" x14ac:dyDescent="0.25"/>
    <row r="155" s="8" customFormat="1" x14ac:dyDescent="0.25"/>
    <row r="156" s="8" customFormat="1" x14ac:dyDescent="0.25"/>
    <row r="157" s="8" customFormat="1" x14ac:dyDescent="0.25"/>
    <row r="158" s="8" customFormat="1" x14ac:dyDescent="0.25"/>
    <row r="159" s="8" customFormat="1" x14ac:dyDescent="0.25"/>
    <row r="160" s="8" customFormat="1" x14ac:dyDescent="0.25"/>
    <row r="161" s="8" customFormat="1" x14ac:dyDescent="0.25"/>
    <row r="162" s="8" customFormat="1" x14ac:dyDescent="0.25"/>
    <row r="163" s="8" customFormat="1" x14ac:dyDescent="0.25"/>
    <row r="164" s="8" customFormat="1" x14ac:dyDescent="0.25"/>
    <row r="165" s="8" customFormat="1" x14ac:dyDescent="0.25"/>
    <row r="166" s="8" customFormat="1" x14ac:dyDescent="0.25"/>
    <row r="167" s="8" customFormat="1" x14ac:dyDescent="0.25"/>
    <row r="168" s="8" customFormat="1" x14ac:dyDescent="0.25"/>
    <row r="169" s="8" customFormat="1" x14ac:dyDescent="0.25"/>
    <row r="170" s="8" customFormat="1" x14ac:dyDescent="0.25"/>
    <row r="171" s="8" customFormat="1" x14ac:dyDescent="0.25"/>
    <row r="172" s="8" customFormat="1" x14ac:dyDescent="0.25"/>
    <row r="173" s="8" customFormat="1" x14ac:dyDescent="0.25"/>
    <row r="174" s="8" customFormat="1" x14ac:dyDescent="0.25"/>
    <row r="175" s="8" customFormat="1" x14ac:dyDescent="0.25"/>
    <row r="176" s="8" customFormat="1" x14ac:dyDescent="0.25"/>
    <row r="177" s="8" customFormat="1" x14ac:dyDescent="0.25"/>
    <row r="178" s="8" customFormat="1" x14ac:dyDescent="0.25"/>
    <row r="179" s="8" customFormat="1" x14ac:dyDescent="0.25"/>
    <row r="180" s="8" customFormat="1" x14ac:dyDescent="0.25"/>
    <row r="181" s="8" customFormat="1" x14ac:dyDescent="0.25"/>
    <row r="182" s="8" customFormat="1" x14ac:dyDescent="0.25"/>
    <row r="183" s="8" customFormat="1" x14ac:dyDescent="0.25"/>
    <row r="184" s="8" customFormat="1" x14ac:dyDescent="0.25"/>
    <row r="185" s="8" customFormat="1" x14ac:dyDescent="0.25"/>
    <row r="186" s="8" customFormat="1" x14ac:dyDescent="0.25"/>
    <row r="187" s="8" customFormat="1" x14ac:dyDescent="0.25"/>
    <row r="188" s="8" customFormat="1" x14ac:dyDescent="0.25"/>
    <row r="189" s="8" customFormat="1" x14ac:dyDescent="0.25"/>
    <row r="190" s="8" customFormat="1" x14ac:dyDescent="0.25"/>
    <row r="191" s="8" customFormat="1" x14ac:dyDescent="0.25"/>
    <row r="192" s="8" customFormat="1" x14ac:dyDescent="0.25"/>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row r="226" s="8" customFormat="1" x14ac:dyDescent="0.25"/>
    <row r="227" s="8" customFormat="1" x14ac:dyDescent="0.25"/>
    <row r="228" s="8" customFormat="1" x14ac:dyDescent="0.25"/>
    <row r="229" s="8" customFormat="1" x14ac:dyDescent="0.25"/>
    <row r="230" s="8" customFormat="1" x14ac:dyDescent="0.25"/>
    <row r="231" s="8" customFormat="1" x14ac:dyDescent="0.25"/>
    <row r="232" s="8" customFormat="1" x14ac:dyDescent="0.25"/>
    <row r="233" s="8" customFormat="1" x14ac:dyDescent="0.25"/>
    <row r="234" s="8" customFormat="1" x14ac:dyDescent="0.25"/>
    <row r="235" s="8" customFormat="1" x14ac:dyDescent="0.25"/>
    <row r="236" s="8" customFormat="1" x14ac:dyDescent="0.25"/>
    <row r="237" s="8" customFormat="1" x14ac:dyDescent="0.25"/>
    <row r="238" s="8" customFormat="1" x14ac:dyDescent="0.25"/>
    <row r="239" s="8" customFormat="1" x14ac:dyDescent="0.25"/>
    <row r="240" s="8" customFormat="1" x14ac:dyDescent="0.25"/>
    <row r="241" s="8" customFormat="1" x14ac:dyDescent="0.25"/>
    <row r="242" s="8" customFormat="1" x14ac:dyDescent="0.25"/>
    <row r="243" s="8" customFormat="1" x14ac:dyDescent="0.25"/>
    <row r="244" s="8" customFormat="1" x14ac:dyDescent="0.25"/>
    <row r="245" s="8" customFormat="1" x14ac:dyDescent="0.25"/>
    <row r="246" s="8" customFormat="1" x14ac:dyDescent="0.25"/>
    <row r="247" s="8" customFormat="1" x14ac:dyDescent="0.25"/>
    <row r="248" s="8" customFormat="1" x14ac:dyDescent="0.25"/>
    <row r="249" s="8" customFormat="1" x14ac:dyDescent="0.25"/>
    <row r="250" s="8" customFormat="1" x14ac:dyDescent="0.25"/>
    <row r="251" s="8" customFormat="1" x14ac:dyDescent="0.25"/>
    <row r="252" s="8" customFormat="1" x14ac:dyDescent="0.25"/>
    <row r="253" s="8" customFormat="1" x14ac:dyDescent="0.25"/>
    <row r="254" s="8" customFormat="1" x14ac:dyDescent="0.25"/>
    <row r="255" s="8" customFormat="1" x14ac:dyDescent="0.25"/>
    <row r="256" s="8" customFormat="1" x14ac:dyDescent="0.25"/>
    <row r="257" s="8" customFormat="1" x14ac:dyDescent="0.25"/>
    <row r="258" s="8" customFormat="1" x14ac:dyDescent="0.25"/>
    <row r="259" s="8" customFormat="1" x14ac:dyDescent="0.25"/>
    <row r="260" s="8" customFormat="1" x14ac:dyDescent="0.25"/>
    <row r="261" s="8" customFormat="1" x14ac:dyDescent="0.25"/>
    <row r="262" s="8" customFormat="1" x14ac:dyDescent="0.25"/>
    <row r="263" s="8" customFormat="1" x14ac:dyDescent="0.25"/>
    <row r="264" s="8" customFormat="1" x14ac:dyDescent="0.25"/>
    <row r="265" s="8" customFormat="1" x14ac:dyDescent="0.25"/>
    <row r="266" s="8" customFormat="1" x14ac:dyDescent="0.25"/>
    <row r="267" s="8" customFormat="1" x14ac:dyDescent="0.25"/>
    <row r="268" s="8" customFormat="1" x14ac:dyDescent="0.25"/>
    <row r="269" s="8" customFormat="1" x14ac:dyDescent="0.25"/>
    <row r="270" s="8" customFormat="1" x14ac:dyDescent="0.25"/>
    <row r="271" s="8" customFormat="1" x14ac:dyDescent="0.25"/>
    <row r="272" s="8" customFormat="1" x14ac:dyDescent="0.25"/>
    <row r="273" s="8" customFormat="1" x14ac:dyDescent="0.25"/>
    <row r="274" s="8" customFormat="1" x14ac:dyDescent="0.25"/>
    <row r="275" s="8" customFormat="1" x14ac:dyDescent="0.25"/>
    <row r="276" s="8" customFormat="1" x14ac:dyDescent="0.25"/>
    <row r="277" s="8" customFormat="1" x14ac:dyDescent="0.25"/>
    <row r="278" s="8" customFormat="1" x14ac:dyDescent="0.25"/>
    <row r="279" s="8" customFormat="1" x14ac:dyDescent="0.25"/>
    <row r="280" s="8" customFormat="1" x14ac:dyDescent="0.25"/>
    <row r="281" s="8" customFormat="1" x14ac:dyDescent="0.25"/>
    <row r="282" s="8" customFormat="1" x14ac:dyDescent="0.25"/>
    <row r="283" s="8" customFormat="1" x14ac:dyDescent="0.25"/>
    <row r="284" s="8" customFormat="1" x14ac:dyDescent="0.25"/>
    <row r="285" s="8" customFormat="1" x14ac:dyDescent="0.25"/>
    <row r="286" s="8" customFormat="1" x14ac:dyDescent="0.25"/>
    <row r="287" s="8" customFormat="1" x14ac:dyDescent="0.25"/>
    <row r="288" s="8" customFormat="1" x14ac:dyDescent="0.25"/>
    <row r="289" s="8" customFormat="1" x14ac:dyDescent="0.25"/>
    <row r="290" s="8" customFormat="1" x14ac:dyDescent="0.25"/>
    <row r="291" s="8" customFormat="1" x14ac:dyDescent="0.25"/>
    <row r="292" s="8" customFormat="1" x14ac:dyDescent="0.25"/>
    <row r="293" s="8" customFormat="1" x14ac:dyDescent="0.25"/>
    <row r="294" s="8" customFormat="1" x14ac:dyDescent="0.25"/>
    <row r="295" s="8" customFormat="1" x14ac:dyDescent="0.25"/>
    <row r="296" s="8" customFormat="1" x14ac:dyDescent="0.25"/>
    <row r="297" s="8" customFormat="1" x14ac:dyDescent="0.25"/>
    <row r="298" s="8" customFormat="1" x14ac:dyDescent="0.25"/>
    <row r="299" s="8" customFormat="1" x14ac:dyDescent="0.25"/>
    <row r="300" s="8" customFormat="1" x14ac:dyDescent="0.25"/>
    <row r="301" s="8" customFormat="1" x14ac:dyDescent="0.25"/>
    <row r="302" s="8" customFormat="1" x14ac:dyDescent="0.25"/>
    <row r="303" s="8" customFormat="1" x14ac:dyDescent="0.25"/>
    <row r="304" s="8" customFormat="1" x14ac:dyDescent="0.25"/>
    <row r="305" s="8" customFormat="1" x14ac:dyDescent="0.25"/>
    <row r="306" s="8" customFormat="1" x14ac:dyDescent="0.25"/>
    <row r="307" s="8" customFormat="1" x14ac:dyDescent="0.25"/>
    <row r="308" s="8" customFormat="1" x14ac:dyDescent="0.25"/>
    <row r="309" s="8" customFormat="1" x14ac:dyDescent="0.25"/>
    <row r="310" s="8" customFormat="1" x14ac:dyDescent="0.25"/>
    <row r="311" s="8" customFormat="1" x14ac:dyDescent="0.25"/>
    <row r="312" s="8" customFormat="1" x14ac:dyDescent="0.25"/>
    <row r="313" s="8" customFormat="1" x14ac:dyDescent="0.25"/>
    <row r="314" s="8" customFormat="1" x14ac:dyDescent="0.25"/>
    <row r="315" s="8" customFormat="1" x14ac:dyDescent="0.25"/>
    <row r="316" s="8" customFormat="1" x14ac:dyDescent="0.25"/>
    <row r="317" s="8" customFormat="1" x14ac:dyDescent="0.25"/>
    <row r="318" s="8" customFormat="1" x14ac:dyDescent="0.25"/>
    <row r="319" s="8" customFormat="1" x14ac:dyDescent="0.25"/>
    <row r="320" s="8" customFormat="1" x14ac:dyDescent="0.25"/>
    <row r="321" spans="28:30" s="8" customFormat="1" x14ac:dyDescent="0.25"/>
    <row r="322" spans="28:30" s="8" customFormat="1" x14ac:dyDescent="0.25"/>
    <row r="323" spans="28:30" s="8" customFormat="1" x14ac:dyDescent="0.25"/>
    <row r="324" spans="28:30" s="8" customFormat="1" x14ac:dyDescent="0.25"/>
    <row r="325" spans="28:30" s="8" customFormat="1" x14ac:dyDescent="0.25"/>
    <row r="326" spans="28:30" s="8" customFormat="1" x14ac:dyDescent="0.25"/>
    <row r="327" spans="28:30" s="8" customFormat="1" x14ac:dyDescent="0.25"/>
    <row r="328" spans="28:30" s="8" customFormat="1" x14ac:dyDescent="0.25"/>
    <row r="329" spans="28:30" s="8" customFormat="1" x14ac:dyDescent="0.25"/>
    <row r="330" spans="28:30" s="8" customFormat="1" x14ac:dyDescent="0.25"/>
    <row r="331" spans="28:30" s="8" customFormat="1" x14ac:dyDescent="0.25"/>
    <row r="332" spans="28:30" s="8" customFormat="1" x14ac:dyDescent="0.25"/>
    <row r="333" spans="28:30" s="8" customFormat="1" x14ac:dyDescent="0.25"/>
    <row r="334" spans="28:30" s="8" customFormat="1" x14ac:dyDescent="0.25"/>
    <row r="335" spans="28:30" s="8" customFormat="1" x14ac:dyDescent="0.25"/>
    <row r="336" spans="28:30" s="8" customFormat="1" x14ac:dyDescent="0.25">
      <c r="AB336" s="9"/>
      <c r="AC336" s="9"/>
      <c r="AD336" s="9"/>
    </row>
    <row r="337" spans="2:54" s="8" customFormat="1" x14ac:dyDescent="0.25">
      <c r="AB337" s="9"/>
      <c r="AC337" s="9"/>
      <c r="AD337" s="9"/>
    </row>
    <row r="338" spans="2:54" s="8" customFormat="1" x14ac:dyDescent="0.25">
      <c r="AB338" s="9"/>
      <c r="AC338" s="9"/>
      <c r="AD338" s="9"/>
    </row>
    <row r="339" spans="2:54" s="8" customFormat="1" x14ac:dyDescent="0.25">
      <c r="Z339" s="9"/>
      <c r="AB339" s="9"/>
      <c r="AC339" s="9"/>
      <c r="AD339" s="9"/>
    </row>
    <row r="340" spans="2:54" s="8" customFormat="1" x14ac:dyDescent="0.25">
      <c r="Z340" s="9"/>
      <c r="AA340" s="9"/>
      <c r="AB340" s="9"/>
      <c r="AC340" s="9"/>
      <c r="AD340" s="9"/>
    </row>
    <row r="341" spans="2:54" s="8" customFormat="1" x14ac:dyDescent="0.25">
      <c r="Z341" s="9"/>
      <c r="AA341" s="9"/>
      <c r="AB341" s="9"/>
      <c r="AC341" s="9"/>
      <c r="AD341" s="9"/>
    </row>
    <row r="342" spans="2:54" s="8" customFormat="1" x14ac:dyDescent="0.25">
      <c r="Z342" s="9"/>
      <c r="AA342" s="9"/>
      <c r="AB342" s="9"/>
      <c r="AC342" s="9"/>
      <c r="AD342" s="9"/>
    </row>
    <row r="343" spans="2:54" s="8" customFormat="1" x14ac:dyDescent="0.25">
      <c r="Z343" s="9"/>
      <c r="AA343" s="9"/>
      <c r="AB343" s="9"/>
      <c r="AC343" s="9"/>
      <c r="AD343" s="9"/>
    </row>
    <row r="344" spans="2:54" s="8" customFormat="1" x14ac:dyDescent="0.25">
      <c r="Z344" s="9"/>
      <c r="AA344" s="9"/>
      <c r="AB344" s="9"/>
      <c r="AC344" s="9"/>
      <c r="AD344" s="9"/>
    </row>
    <row r="345" spans="2:54" s="8" customFormat="1" x14ac:dyDescent="0.25">
      <c r="Z345" s="9"/>
      <c r="AA345" s="9"/>
      <c r="AB345" s="9"/>
      <c r="AC345" s="9"/>
      <c r="AD345" s="9"/>
    </row>
    <row r="346" spans="2:54" s="8" customFormat="1" x14ac:dyDescent="0.25">
      <c r="L346" s="9"/>
      <c r="M346" s="9"/>
      <c r="N346" s="9"/>
      <c r="O346" s="9"/>
      <c r="P346" s="9"/>
      <c r="Q346" s="9"/>
      <c r="R346" s="9"/>
      <c r="S346" s="9"/>
      <c r="T346" s="9"/>
      <c r="U346" s="9"/>
      <c r="V346" s="9"/>
      <c r="W346" s="9"/>
      <c r="X346" s="9"/>
      <c r="Z346" s="9"/>
      <c r="AA346" s="9"/>
      <c r="AB346" s="9"/>
      <c r="AC346" s="9"/>
      <c r="AD346" s="9"/>
    </row>
    <row r="347" spans="2:54" x14ac:dyDescent="0.25">
      <c r="B347" s="8"/>
      <c r="C347" s="8"/>
      <c r="D347" s="8"/>
      <c r="E347" s="8"/>
      <c r="F347" s="8"/>
      <c r="G347" s="8"/>
      <c r="H347" s="8"/>
      <c r="I347" s="8"/>
      <c r="J347" s="8"/>
      <c r="K347" s="8"/>
      <c r="Y347" s="8"/>
      <c r="AV347" s="8"/>
      <c r="AW347" s="8"/>
      <c r="AX347" s="8"/>
      <c r="AY347" s="8"/>
      <c r="AZ347" s="8"/>
      <c r="BA347" s="8"/>
      <c r="BB347" s="8"/>
    </row>
    <row r="348" spans="2:54" x14ac:dyDescent="0.25">
      <c r="B348" s="8"/>
      <c r="C348" s="8"/>
      <c r="D348" s="8"/>
      <c r="E348" s="8"/>
      <c r="F348" s="8"/>
      <c r="G348" s="8"/>
      <c r="H348" s="8"/>
      <c r="I348" s="8"/>
      <c r="J348" s="8"/>
      <c r="K348" s="8"/>
      <c r="Y348" s="8"/>
      <c r="AV348" s="8"/>
      <c r="AW348" s="8"/>
      <c r="AX348" s="8"/>
      <c r="AY348" s="8"/>
      <c r="AZ348" s="8"/>
      <c r="BA348" s="8"/>
      <c r="BB348" s="8"/>
    </row>
    <row r="349" spans="2:54" x14ac:dyDescent="0.25">
      <c r="B349" s="8"/>
      <c r="C349" s="8"/>
      <c r="D349" s="8"/>
      <c r="E349" s="8"/>
      <c r="F349" s="8"/>
      <c r="G349" s="8"/>
      <c r="H349" s="8"/>
      <c r="I349" s="8"/>
      <c r="J349" s="8"/>
      <c r="K349" s="8"/>
      <c r="Y349" s="8"/>
      <c r="AV349" s="8"/>
      <c r="AW349" s="8"/>
      <c r="AX349" s="8"/>
      <c r="AY349" s="8"/>
      <c r="AZ349" s="8"/>
      <c r="BA349" s="8"/>
      <c r="BB349" s="8"/>
    </row>
    <row r="350" spans="2:54" x14ac:dyDescent="0.25">
      <c r="B350" s="8"/>
      <c r="C350" s="8"/>
      <c r="D350" s="8"/>
      <c r="E350" s="8"/>
      <c r="F350" s="8"/>
      <c r="G350" s="8"/>
      <c r="H350" s="8"/>
      <c r="I350" s="8"/>
      <c r="J350" s="8"/>
      <c r="K350" s="8"/>
      <c r="Y350" s="8"/>
      <c r="AV350" s="8"/>
      <c r="AW350" s="8"/>
      <c r="AX350" s="8"/>
      <c r="AY350" s="8"/>
      <c r="AZ350" s="8"/>
      <c r="BA350" s="8"/>
      <c r="BB350" s="8"/>
    </row>
    <row r="351" spans="2:54" x14ac:dyDescent="0.25">
      <c r="B351" s="8"/>
      <c r="C351" s="8"/>
      <c r="D351" s="8"/>
      <c r="E351" s="8"/>
      <c r="F351" s="8"/>
      <c r="G351" s="8"/>
      <c r="H351" s="8"/>
      <c r="I351" s="8"/>
      <c r="J351" s="8"/>
      <c r="K351" s="8"/>
      <c r="AV351" s="8"/>
      <c r="AW351" s="8"/>
      <c r="AX351" s="8"/>
      <c r="AY351" s="8"/>
      <c r="AZ351" s="8"/>
      <c r="BA351" s="8"/>
      <c r="BB351" s="8"/>
    </row>
    <row r="352" spans="2:54" x14ac:dyDescent="0.25">
      <c r="B352" s="8"/>
      <c r="C352" s="8"/>
      <c r="D352" s="8"/>
      <c r="E352" s="8"/>
      <c r="F352" s="8"/>
      <c r="G352" s="8"/>
      <c r="H352" s="8"/>
      <c r="I352" s="8"/>
      <c r="J352" s="8"/>
      <c r="K352" s="8"/>
      <c r="AV352" s="8"/>
      <c r="AW352" s="8"/>
      <c r="AX352" s="8"/>
      <c r="AY352" s="8"/>
      <c r="AZ352" s="8"/>
      <c r="BA352" s="8"/>
      <c r="BB352" s="8"/>
    </row>
    <row r="353" spans="2:54" x14ac:dyDescent="0.25">
      <c r="B353" s="8"/>
      <c r="AV353" s="8"/>
      <c r="AW353" s="8"/>
      <c r="AX353" s="8"/>
      <c r="AY353" s="8"/>
      <c r="AZ353" s="8"/>
      <c r="BA353" s="8"/>
      <c r="BB353" s="8"/>
    </row>
    <row r="354" spans="2:54" x14ac:dyDescent="0.25">
      <c r="AV354" s="8"/>
      <c r="AW354" s="8"/>
      <c r="AX354" s="8"/>
      <c r="AY354" s="8"/>
      <c r="AZ354" s="8"/>
      <c r="BA354" s="8"/>
      <c r="BB354" s="8"/>
    </row>
    <row r="355" spans="2:54" x14ac:dyDescent="0.25">
      <c r="AV355" s="8"/>
      <c r="AW355" s="8"/>
      <c r="AX355" s="8"/>
      <c r="AY355" s="8"/>
      <c r="AZ355" s="8"/>
      <c r="BA355" s="8"/>
      <c r="BB355" s="8"/>
    </row>
    <row r="356" spans="2:54" x14ac:dyDescent="0.25">
      <c r="AV356" s="8"/>
      <c r="AW356" s="8"/>
      <c r="AX356" s="8"/>
      <c r="AY356" s="8"/>
      <c r="AZ356" s="8"/>
      <c r="BA356" s="8"/>
      <c r="BB356" s="8"/>
    </row>
    <row r="357" spans="2:54" x14ac:dyDescent="0.25">
      <c r="AV357" s="8"/>
      <c r="AW357" s="8"/>
      <c r="AX357" s="8"/>
      <c r="AY357" s="8"/>
      <c r="AZ357" s="8"/>
      <c r="BA357" s="8"/>
      <c r="BB357" s="8"/>
    </row>
    <row r="358" spans="2:54" x14ac:dyDescent="0.25">
      <c r="AV358" s="8"/>
      <c r="AW358" s="8"/>
      <c r="AX358" s="8"/>
      <c r="AY358" s="8"/>
      <c r="AZ358" s="8"/>
      <c r="BA358" s="8"/>
      <c r="BB358" s="8"/>
    </row>
    <row r="359" spans="2:54" x14ac:dyDescent="0.25">
      <c r="AV359" s="8"/>
      <c r="AW359" s="8"/>
      <c r="AX359" s="8"/>
      <c r="AY359" s="8"/>
      <c r="AZ359" s="8"/>
      <c r="BA359" s="8"/>
      <c r="BB359" s="8"/>
    </row>
    <row r="360" spans="2:54" x14ac:dyDescent="0.25">
      <c r="AV360" s="8"/>
      <c r="AW360" s="8"/>
      <c r="AX360" s="8"/>
      <c r="AY360" s="8"/>
      <c r="AZ360" s="8"/>
      <c r="BA360" s="8"/>
      <c r="BB360" s="8"/>
    </row>
    <row r="361" spans="2:54" x14ac:dyDescent="0.25">
      <c r="AV361" s="8"/>
      <c r="AW361" s="8"/>
      <c r="AX361" s="8"/>
      <c r="AY361" s="8"/>
      <c r="AZ361" s="8"/>
      <c r="BA361" s="8"/>
      <c r="BB361" s="8"/>
    </row>
    <row r="362" spans="2:54" x14ac:dyDescent="0.25">
      <c r="AV362" s="8"/>
      <c r="AW362" s="8"/>
      <c r="AX362" s="8"/>
      <c r="AY362" s="8"/>
      <c r="AZ362" s="8"/>
      <c r="BA362" s="8"/>
      <c r="BB362" s="8"/>
    </row>
    <row r="363" spans="2:54" x14ac:dyDescent="0.25">
      <c r="AV363" s="8"/>
      <c r="AW363" s="8"/>
      <c r="AX363" s="8"/>
      <c r="AY363" s="8"/>
      <c r="AZ363" s="8"/>
      <c r="BA363" s="8"/>
      <c r="BB363" s="8"/>
    </row>
    <row r="364" spans="2:54" x14ac:dyDescent="0.25">
      <c r="AV364" s="8"/>
      <c r="AW364" s="8"/>
      <c r="AX364" s="8"/>
      <c r="AY364" s="8"/>
      <c r="AZ364" s="8"/>
      <c r="BA364" s="8"/>
      <c r="BB364" s="8"/>
    </row>
    <row r="365" spans="2:54" x14ac:dyDescent="0.25">
      <c r="AV365" s="8"/>
      <c r="AW365" s="8"/>
      <c r="AX365" s="8"/>
      <c r="AY365" s="8"/>
      <c r="AZ365" s="8"/>
      <c r="BA365" s="8"/>
      <c r="BB365" s="8"/>
    </row>
    <row r="366" spans="2:54" x14ac:dyDescent="0.25">
      <c r="AV366" s="8"/>
      <c r="AW366" s="8"/>
      <c r="AX366" s="8"/>
      <c r="AY366" s="8"/>
      <c r="AZ366" s="8"/>
      <c r="BA366" s="8"/>
      <c r="BB366" s="8"/>
    </row>
    <row r="367" spans="2:54" x14ac:dyDescent="0.25">
      <c r="AV367" s="8"/>
      <c r="AW367" s="8"/>
      <c r="AX367" s="8"/>
      <c r="AY367" s="8"/>
      <c r="AZ367" s="8"/>
      <c r="BA367" s="8"/>
      <c r="BB367" s="8"/>
    </row>
    <row r="368" spans="2:54" x14ac:dyDescent="0.25">
      <c r="AV368" s="8"/>
      <c r="AW368" s="8"/>
      <c r="AX368" s="8"/>
      <c r="AY368" s="8"/>
      <c r="AZ368" s="8"/>
      <c r="BA368" s="8"/>
      <c r="BB368" s="8"/>
    </row>
    <row r="369" spans="48:54" x14ac:dyDescent="0.25">
      <c r="AV369" s="8"/>
      <c r="AW369" s="8"/>
      <c r="AX369" s="8"/>
      <c r="AY369" s="8"/>
      <c r="AZ369" s="8"/>
      <c r="BA369" s="8"/>
      <c r="BB369" s="8"/>
    </row>
    <row r="370" spans="48:54" x14ac:dyDescent="0.25">
      <c r="AV370" s="8"/>
      <c r="AW370" s="8"/>
      <c r="AX370" s="8"/>
      <c r="AY370" s="8"/>
      <c r="AZ370" s="8"/>
      <c r="BA370" s="8"/>
      <c r="BB370" s="8"/>
    </row>
    <row r="371" spans="48:54" x14ac:dyDescent="0.25">
      <c r="AV371" s="8"/>
      <c r="AW371" s="8"/>
      <c r="AX371" s="8"/>
      <c r="AY371" s="8"/>
      <c r="AZ371" s="8"/>
      <c r="BA371" s="8"/>
      <c r="BB371" s="8"/>
    </row>
    <row r="372" spans="48:54" x14ac:dyDescent="0.25">
      <c r="AV372" s="8"/>
      <c r="AW372" s="8"/>
      <c r="AX372" s="8"/>
      <c r="AY372" s="8"/>
      <c r="AZ372" s="8"/>
      <c r="BA372" s="8"/>
      <c r="BB372" s="8"/>
    </row>
    <row r="373" spans="48:54" x14ac:dyDescent="0.25">
      <c r="AV373" s="8"/>
      <c r="AW373" s="8"/>
      <c r="AX373" s="8"/>
      <c r="AY373" s="8"/>
      <c r="AZ373" s="8"/>
      <c r="BA373" s="8"/>
      <c r="BB373" s="8"/>
    </row>
    <row r="374" spans="48:54" x14ac:dyDescent="0.25">
      <c r="AV374" s="8"/>
      <c r="AW374" s="8"/>
      <c r="AX374" s="8"/>
      <c r="AY374" s="8"/>
      <c r="AZ374" s="8"/>
      <c r="BA374" s="8"/>
      <c r="BB374" s="8"/>
    </row>
    <row r="375" spans="48:54" x14ac:dyDescent="0.25">
      <c r="AV375" s="8"/>
      <c r="AW375" s="8"/>
      <c r="AX375" s="8"/>
      <c r="AY375" s="8"/>
      <c r="AZ375" s="8"/>
      <c r="BA375" s="8"/>
      <c r="BB375" s="8"/>
    </row>
    <row r="376" spans="48:54" x14ac:dyDescent="0.25">
      <c r="AV376" s="8"/>
      <c r="AW376" s="8"/>
      <c r="AX376" s="8"/>
      <c r="AY376" s="8"/>
      <c r="AZ376" s="8"/>
      <c r="BA376" s="8"/>
      <c r="BB376" s="8"/>
    </row>
    <row r="377" spans="48:54" x14ac:dyDescent="0.25">
      <c r="AV377" s="8"/>
      <c r="AW377" s="8"/>
      <c r="AX377" s="8"/>
      <c r="AY377" s="8"/>
      <c r="AZ377" s="8"/>
      <c r="BA377" s="8"/>
      <c r="BB377" s="8"/>
    </row>
    <row r="378" spans="48:54" x14ac:dyDescent="0.25">
      <c r="AV378" s="8"/>
      <c r="AW378" s="8"/>
      <c r="AX378" s="8"/>
      <c r="AY378" s="8"/>
      <c r="AZ378" s="8"/>
      <c r="BA378" s="8"/>
      <c r="BB378" s="8"/>
    </row>
    <row r="379" spans="48:54" x14ac:dyDescent="0.25">
      <c r="AV379" s="8"/>
      <c r="AW379" s="8"/>
      <c r="AX379" s="8"/>
      <c r="AY379" s="8"/>
      <c r="AZ379" s="8"/>
      <c r="BA379" s="8"/>
      <c r="BB379" s="8"/>
    </row>
    <row r="380" spans="48:54" x14ac:dyDescent="0.25">
      <c r="AV380" s="8"/>
      <c r="AW380" s="8"/>
      <c r="AX380" s="8"/>
      <c r="AY380" s="8"/>
      <c r="AZ380" s="8"/>
      <c r="BA380" s="8"/>
      <c r="BB380" s="8"/>
    </row>
    <row r="381" spans="48:54" x14ac:dyDescent="0.25">
      <c r="AV381" s="8"/>
      <c r="AW381" s="8"/>
      <c r="AX381" s="8"/>
      <c r="AY381" s="8"/>
      <c r="AZ381" s="8"/>
      <c r="BA381" s="8"/>
      <c r="BB381" s="8"/>
    </row>
    <row r="382" spans="48:54" x14ac:dyDescent="0.25">
      <c r="AV382" s="8"/>
      <c r="AW382" s="8"/>
      <c r="AX382" s="8"/>
      <c r="AY382" s="8"/>
      <c r="AZ382" s="8"/>
      <c r="BA382" s="8"/>
      <c r="BB382" s="8"/>
    </row>
    <row r="383" spans="48:54" x14ac:dyDescent="0.25">
      <c r="AV383" s="8"/>
      <c r="AW383" s="8"/>
      <c r="AX383" s="8"/>
      <c r="AY383" s="8"/>
      <c r="AZ383" s="8"/>
      <c r="BA383" s="8"/>
      <c r="BB383" s="8"/>
    </row>
    <row r="384" spans="48:54" x14ac:dyDescent="0.25">
      <c r="AV384" s="8"/>
      <c r="AW384" s="8"/>
      <c r="AX384" s="8"/>
      <c r="AY384" s="8"/>
      <c r="AZ384" s="8"/>
      <c r="BA384" s="8"/>
      <c r="BB384" s="8"/>
    </row>
    <row r="385" spans="48:54" x14ac:dyDescent="0.25">
      <c r="AV385" s="8"/>
      <c r="AW385" s="8"/>
      <c r="AX385" s="8"/>
      <c r="AY385" s="8"/>
      <c r="AZ385" s="8"/>
      <c r="BA385" s="8"/>
      <c r="BB385" s="8"/>
    </row>
    <row r="386" spans="48:54" x14ac:dyDescent="0.25">
      <c r="AV386" s="8"/>
      <c r="AW386" s="8"/>
      <c r="AX386" s="8"/>
      <c r="AY386" s="8"/>
      <c r="AZ386" s="8"/>
      <c r="BA386" s="8"/>
      <c r="BB386" s="8"/>
    </row>
    <row r="387" spans="48:54" x14ac:dyDescent="0.25">
      <c r="AV387" s="8"/>
      <c r="AW387" s="8"/>
      <c r="AX387" s="8"/>
      <c r="AY387" s="8"/>
      <c r="AZ387" s="8"/>
      <c r="BA387" s="8"/>
      <c r="BB387" s="8"/>
    </row>
    <row r="388" spans="48:54" x14ac:dyDescent="0.25">
      <c r="AV388" s="8"/>
      <c r="AW388" s="8"/>
      <c r="AX388" s="8"/>
      <c r="AY388" s="8"/>
      <c r="AZ388" s="8"/>
      <c r="BA388" s="8"/>
      <c r="BB388" s="8"/>
    </row>
    <row r="389" spans="48:54" x14ac:dyDescent="0.25">
      <c r="AV389" s="8"/>
      <c r="AW389" s="8"/>
      <c r="AX389" s="8"/>
      <c r="AY389" s="8"/>
      <c r="AZ389" s="8"/>
      <c r="BA389" s="8"/>
      <c r="BB389" s="8"/>
    </row>
    <row r="390" spans="48:54" x14ac:dyDescent="0.25">
      <c r="AV390" s="8"/>
      <c r="AW390" s="8"/>
      <c r="AX390" s="8"/>
      <c r="AY390" s="8"/>
      <c r="AZ390" s="8"/>
      <c r="BA390" s="8"/>
      <c r="BB390" s="8"/>
    </row>
    <row r="391" spans="48:54" x14ac:dyDescent="0.25">
      <c r="AV391" s="8"/>
      <c r="AW391" s="8"/>
      <c r="AX391" s="8"/>
      <c r="AY391" s="8"/>
      <c r="AZ391" s="8"/>
      <c r="BA391" s="8"/>
      <c r="BB391" s="8"/>
    </row>
    <row r="392" spans="48:54" x14ac:dyDescent="0.25">
      <c r="AV392" s="8"/>
      <c r="AW392" s="8"/>
      <c r="AX392" s="8"/>
      <c r="AY392" s="8"/>
      <c r="AZ392" s="8"/>
      <c r="BA392" s="8"/>
      <c r="BB392" s="8"/>
    </row>
    <row r="393" spans="48:54" x14ac:dyDescent="0.25">
      <c r="AV393" s="8"/>
      <c r="AW393" s="8"/>
      <c r="AX393" s="8"/>
      <c r="AY393" s="8"/>
      <c r="AZ393" s="8"/>
      <c r="BA393" s="8"/>
      <c r="BB393" s="8"/>
    </row>
    <row r="394" spans="48:54" x14ac:dyDescent="0.25">
      <c r="AV394" s="8"/>
      <c r="AW394" s="8"/>
      <c r="AX394" s="8"/>
      <c r="AY394" s="8"/>
      <c r="AZ394" s="8"/>
      <c r="BA394" s="8"/>
      <c r="BB394" s="8"/>
    </row>
    <row r="395" spans="48:54" x14ac:dyDescent="0.25">
      <c r="AV395" s="8"/>
      <c r="AW395" s="8"/>
      <c r="AX395" s="8"/>
      <c r="AY395" s="8"/>
      <c r="AZ395" s="8"/>
      <c r="BA395" s="8"/>
      <c r="BB395" s="8"/>
    </row>
    <row r="396" spans="48:54" x14ac:dyDescent="0.25">
      <c r="AV396" s="8"/>
      <c r="AW396" s="8"/>
      <c r="AX396" s="8"/>
      <c r="AY396" s="8"/>
      <c r="AZ396" s="8"/>
      <c r="BA396" s="8"/>
      <c r="BB396" s="8"/>
    </row>
    <row r="397" spans="48:54" x14ac:dyDescent="0.25">
      <c r="AV397" s="8"/>
      <c r="AW397" s="8"/>
      <c r="AX397" s="8"/>
      <c r="AY397" s="8"/>
      <c r="AZ397" s="8"/>
      <c r="BA397" s="8"/>
      <c r="BB397" s="8"/>
    </row>
    <row r="398" spans="48:54" x14ac:dyDescent="0.25">
      <c r="AV398" s="8"/>
      <c r="AW398" s="8"/>
      <c r="AX398" s="8"/>
      <c r="AY398" s="8"/>
      <c r="AZ398" s="8"/>
      <c r="BA398" s="8"/>
      <c r="BB398" s="8"/>
    </row>
    <row r="399" spans="48:54" x14ac:dyDescent="0.25">
      <c r="AV399" s="8"/>
      <c r="AW399" s="8"/>
      <c r="AX399" s="8"/>
      <c r="AY399" s="8"/>
      <c r="AZ399" s="8"/>
      <c r="BA399" s="8"/>
      <c r="BB399" s="8"/>
    </row>
    <row r="400" spans="48:54" x14ac:dyDescent="0.25">
      <c r="AV400" s="8"/>
      <c r="AW400" s="8"/>
      <c r="AX400" s="8"/>
      <c r="AY400" s="8"/>
      <c r="AZ400" s="8"/>
      <c r="BA400" s="8"/>
      <c r="BB400" s="8"/>
    </row>
    <row r="401" spans="48:54" x14ac:dyDescent="0.25">
      <c r="AV401" s="8"/>
      <c r="AW401" s="8"/>
      <c r="AX401" s="8"/>
      <c r="AY401" s="8"/>
      <c r="AZ401" s="8"/>
      <c r="BA401" s="8"/>
      <c r="BB401" s="8"/>
    </row>
    <row r="402" spans="48:54" x14ac:dyDescent="0.25">
      <c r="AV402" s="8"/>
      <c r="AW402" s="8"/>
      <c r="AX402" s="8"/>
      <c r="AY402" s="8"/>
      <c r="AZ402" s="8"/>
      <c r="BA402" s="8"/>
      <c r="BB402" s="8"/>
    </row>
    <row r="403" spans="48:54" x14ac:dyDescent="0.25">
      <c r="AV403" s="8"/>
      <c r="AW403" s="8"/>
      <c r="AX403" s="8"/>
      <c r="AY403" s="8"/>
      <c r="AZ403" s="8"/>
      <c r="BA403" s="8"/>
      <c r="BB403" s="8"/>
    </row>
    <row r="404" spans="48:54" x14ac:dyDescent="0.25">
      <c r="AV404" s="8"/>
      <c r="AW404" s="8"/>
      <c r="AX404" s="8"/>
      <c r="AY404" s="8"/>
      <c r="AZ404" s="8"/>
      <c r="BA404" s="8"/>
      <c r="BB404" s="8"/>
    </row>
    <row r="405" spans="48:54" x14ac:dyDescent="0.25">
      <c r="AV405" s="8"/>
      <c r="AW405" s="8"/>
      <c r="AX405" s="8"/>
      <c r="AY405" s="8"/>
      <c r="AZ405" s="8"/>
      <c r="BA405" s="8"/>
      <c r="BB405" s="8"/>
    </row>
    <row r="406" spans="48:54" x14ac:dyDescent="0.25">
      <c r="AV406" s="8"/>
      <c r="AW406" s="8"/>
      <c r="AX406" s="8"/>
      <c r="AY406" s="8"/>
      <c r="AZ406" s="8"/>
      <c r="BA406" s="8"/>
      <c r="BB406" s="8"/>
    </row>
    <row r="407" spans="48:54" x14ac:dyDescent="0.25">
      <c r="AV407" s="8"/>
      <c r="AW407" s="8"/>
      <c r="AX407" s="8"/>
      <c r="AY407" s="8"/>
      <c r="AZ407" s="8"/>
      <c r="BA407" s="8"/>
      <c r="BB407" s="8"/>
    </row>
    <row r="408" spans="48:54" x14ac:dyDescent="0.25">
      <c r="AV408" s="8"/>
      <c r="AW408" s="8"/>
      <c r="AX408" s="8"/>
      <c r="AY408" s="8"/>
      <c r="AZ408" s="8"/>
      <c r="BA408" s="8"/>
      <c r="BB408" s="8"/>
    </row>
    <row r="409" spans="48:54" x14ac:dyDescent="0.25">
      <c r="AV409" s="8"/>
      <c r="AW409" s="8"/>
      <c r="AX409" s="8"/>
      <c r="AY409" s="8"/>
      <c r="AZ409" s="8"/>
      <c r="BA409" s="8"/>
      <c r="BB409" s="8"/>
    </row>
    <row r="410" spans="48:54" x14ac:dyDescent="0.25">
      <c r="AV410" s="8"/>
      <c r="AW410" s="8"/>
      <c r="AX410" s="8"/>
      <c r="AY410" s="8"/>
      <c r="AZ410" s="8"/>
      <c r="BA410" s="8"/>
      <c r="BB410" s="8"/>
    </row>
    <row r="411" spans="48:54" x14ac:dyDescent="0.25">
      <c r="AV411" s="8"/>
      <c r="AW411" s="8"/>
      <c r="AX411" s="8"/>
      <c r="AY411" s="8"/>
      <c r="AZ411" s="8"/>
      <c r="BA411" s="8"/>
      <c r="BB411" s="8"/>
    </row>
    <row r="412" spans="48:54" x14ac:dyDescent="0.25">
      <c r="AV412" s="8"/>
      <c r="AW412" s="8"/>
      <c r="AX412" s="8"/>
      <c r="AY412" s="8"/>
      <c r="AZ412" s="8"/>
      <c r="BA412" s="8"/>
      <c r="BB412" s="8"/>
    </row>
    <row r="413" spans="48:54" x14ac:dyDescent="0.25">
      <c r="AV413" s="8"/>
      <c r="AW413" s="8"/>
      <c r="AX413" s="8"/>
      <c r="AY413" s="8"/>
      <c r="AZ413" s="8"/>
      <c r="BA413" s="8"/>
      <c r="BB413" s="8"/>
    </row>
    <row r="414" spans="48:54" x14ac:dyDescent="0.25">
      <c r="AV414" s="8"/>
      <c r="AW414" s="8"/>
      <c r="AX414" s="8"/>
      <c r="AY414" s="8"/>
      <c r="AZ414" s="8"/>
      <c r="BA414" s="8"/>
      <c r="BB414" s="8"/>
    </row>
    <row r="415" spans="48:54" x14ac:dyDescent="0.25">
      <c r="AV415" s="8"/>
      <c r="AW415" s="8"/>
      <c r="AX415" s="8"/>
      <c r="AY415" s="8"/>
      <c r="AZ415" s="8"/>
      <c r="BA415" s="8"/>
      <c r="BB415" s="8"/>
    </row>
    <row r="416" spans="48:54" x14ac:dyDescent="0.25">
      <c r="AV416" s="8"/>
      <c r="AW416" s="8"/>
      <c r="AX416" s="8"/>
      <c r="AY416" s="8"/>
      <c r="AZ416" s="8"/>
      <c r="BA416" s="8"/>
      <c r="BB416" s="8"/>
    </row>
    <row r="417" spans="48:54" x14ac:dyDescent="0.25">
      <c r="AV417" s="8"/>
      <c r="AW417" s="8"/>
      <c r="AX417" s="8"/>
      <c r="AY417" s="8"/>
      <c r="AZ417" s="8"/>
      <c r="BA417" s="8"/>
      <c r="BB417" s="8"/>
    </row>
    <row r="418" spans="48:54" x14ac:dyDescent="0.25">
      <c r="AV418" s="8"/>
      <c r="AW418" s="8"/>
      <c r="AX418" s="8"/>
      <c r="AY418" s="8"/>
      <c r="AZ418" s="8"/>
      <c r="BA418" s="8"/>
      <c r="BB418" s="8"/>
    </row>
    <row r="419" spans="48:54" x14ac:dyDescent="0.25">
      <c r="AV419" s="8"/>
      <c r="AW419" s="8"/>
      <c r="AX419" s="8"/>
      <c r="AY419" s="8"/>
      <c r="AZ419" s="8"/>
      <c r="BA419" s="8"/>
      <c r="BB419" s="8"/>
    </row>
    <row r="420" spans="48:54" x14ac:dyDescent="0.25">
      <c r="AV420" s="8"/>
      <c r="AW420" s="8"/>
      <c r="AX420" s="8"/>
      <c r="AY420" s="8"/>
      <c r="AZ420" s="8"/>
      <c r="BA420" s="8"/>
      <c r="BB420" s="8"/>
    </row>
    <row r="421" spans="48:54" x14ac:dyDescent="0.25">
      <c r="AV421" s="8"/>
      <c r="AW421" s="8"/>
      <c r="AX421" s="8"/>
      <c r="AY421" s="8"/>
      <c r="AZ421" s="8"/>
      <c r="BA421" s="8"/>
      <c r="BB421" s="8"/>
    </row>
    <row r="422" spans="48:54" x14ac:dyDescent="0.25">
      <c r="AV422" s="8"/>
      <c r="AW422" s="8"/>
      <c r="AX422" s="8"/>
      <c r="AY422" s="8"/>
      <c r="AZ422" s="8"/>
      <c r="BA422" s="8"/>
      <c r="BB422" s="8"/>
    </row>
    <row r="423" spans="48:54" x14ac:dyDescent="0.25">
      <c r="AV423" s="8"/>
      <c r="AW423" s="8"/>
      <c r="AX423" s="8"/>
      <c r="AY423" s="8"/>
      <c r="AZ423" s="8"/>
      <c r="BA423" s="8"/>
      <c r="BB423" s="8"/>
    </row>
    <row r="424" spans="48:54" x14ac:dyDescent="0.25">
      <c r="AV424" s="8"/>
      <c r="AW424" s="8"/>
      <c r="AX424" s="8"/>
      <c r="AY424" s="8"/>
      <c r="AZ424" s="8"/>
      <c r="BA424" s="8"/>
      <c r="BB424" s="8"/>
    </row>
    <row r="425" spans="48:54" x14ac:dyDescent="0.25">
      <c r="AV425" s="8"/>
      <c r="AW425" s="8"/>
      <c r="AX425" s="8"/>
      <c r="AY425" s="8"/>
      <c r="AZ425" s="8"/>
      <c r="BA425" s="8"/>
      <c r="BB425" s="8"/>
    </row>
    <row r="426" spans="48:54" x14ac:dyDescent="0.25">
      <c r="AV426" s="8"/>
      <c r="AW426" s="8"/>
      <c r="AX426" s="8"/>
      <c r="AY426" s="8"/>
      <c r="AZ426" s="8"/>
      <c r="BA426" s="8"/>
      <c r="BB426" s="8"/>
    </row>
    <row r="427" spans="48:54" x14ac:dyDescent="0.25">
      <c r="AV427" s="8"/>
      <c r="AW427" s="8"/>
      <c r="AX427" s="8"/>
      <c r="AY427" s="8"/>
      <c r="AZ427" s="8"/>
      <c r="BA427" s="8"/>
      <c r="BB427" s="8"/>
    </row>
    <row r="428" spans="48:54" x14ac:dyDescent="0.25">
      <c r="AV428" s="8"/>
      <c r="AW428" s="8"/>
      <c r="AX428" s="8"/>
      <c r="AY428" s="8"/>
      <c r="AZ428" s="8"/>
      <c r="BA428" s="8"/>
      <c r="BB428" s="8"/>
    </row>
    <row r="429" spans="48:54" x14ac:dyDescent="0.25">
      <c r="AV429" s="8"/>
      <c r="AW429" s="8"/>
      <c r="AX429" s="8"/>
      <c r="AY429" s="8"/>
      <c r="AZ429" s="8"/>
      <c r="BA429" s="8"/>
      <c r="BB429" s="8"/>
    </row>
    <row r="430" spans="48:54" x14ac:dyDescent="0.25">
      <c r="AV430" s="8"/>
      <c r="AW430" s="8"/>
      <c r="AX430" s="8"/>
      <c r="AY430" s="8"/>
      <c r="AZ430" s="8"/>
      <c r="BA430" s="8"/>
      <c r="BB430" s="8"/>
    </row>
    <row r="431" spans="48:54" x14ac:dyDescent="0.25">
      <c r="AV431" s="8"/>
      <c r="AW431" s="8"/>
      <c r="AX431" s="8"/>
      <c r="AY431" s="8"/>
      <c r="AZ431" s="8"/>
      <c r="BA431" s="8"/>
      <c r="BB431" s="8"/>
    </row>
    <row r="432" spans="48:54" x14ac:dyDescent="0.25">
      <c r="AV432" s="8"/>
      <c r="AW432" s="8"/>
      <c r="AX432" s="8"/>
      <c r="AY432" s="8"/>
      <c r="AZ432" s="8"/>
      <c r="BA432" s="8"/>
      <c r="BB432" s="8"/>
    </row>
    <row r="433" spans="48:54" x14ac:dyDescent="0.25">
      <c r="AV433" s="8"/>
      <c r="AW433" s="8"/>
      <c r="AX433" s="8"/>
      <c r="AY433" s="8"/>
      <c r="AZ433" s="8"/>
      <c r="BA433" s="8"/>
      <c r="BB433" s="8"/>
    </row>
    <row r="434" spans="48:54" x14ac:dyDescent="0.25">
      <c r="AV434" s="8"/>
      <c r="AW434" s="8"/>
      <c r="AX434" s="8"/>
      <c r="AY434" s="8"/>
      <c r="AZ434" s="8"/>
      <c r="BA434" s="8"/>
      <c r="BB434" s="8"/>
    </row>
    <row r="435" spans="48:54" x14ac:dyDescent="0.25">
      <c r="AV435" s="8"/>
      <c r="AW435" s="8"/>
      <c r="AX435" s="8"/>
      <c r="AY435" s="8"/>
      <c r="AZ435" s="8"/>
      <c r="BA435" s="8"/>
      <c r="BB435" s="8"/>
    </row>
    <row r="436" spans="48:54" x14ac:dyDescent="0.25">
      <c r="AV436" s="8"/>
      <c r="AW436" s="8"/>
      <c r="AX436" s="8"/>
      <c r="AY436" s="8"/>
      <c r="AZ436" s="8"/>
      <c r="BA436" s="8"/>
      <c r="BB436" s="8"/>
    </row>
    <row r="437" spans="48:54" x14ac:dyDescent="0.25">
      <c r="AV437" s="8"/>
      <c r="AW437" s="8"/>
      <c r="AX437" s="8"/>
      <c r="AY437" s="8"/>
      <c r="AZ437" s="8"/>
      <c r="BA437" s="8"/>
      <c r="BB437" s="8"/>
    </row>
    <row r="438" spans="48:54" x14ac:dyDescent="0.25">
      <c r="AV438" s="8"/>
      <c r="AW438" s="8"/>
      <c r="AX438" s="8"/>
      <c r="AY438" s="8"/>
      <c r="AZ438" s="8"/>
      <c r="BA438" s="8"/>
      <c r="BB438" s="8"/>
    </row>
    <row r="439" spans="48:54" x14ac:dyDescent="0.25">
      <c r="AV439" s="8"/>
      <c r="AW439" s="8"/>
      <c r="AX439" s="8"/>
      <c r="AY439" s="8"/>
      <c r="AZ439" s="8"/>
      <c r="BA439" s="8"/>
      <c r="BB439" s="8"/>
    </row>
    <row r="440" spans="48:54" x14ac:dyDescent="0.25">
      <c r="AV440" s="8"/>
      <c r="AW440" s="8"/>
      <c r="AX440" s="8"/>
      <c r="AY440" s="8"/>
      <c r="AZ440" s="8"/>
      <c r="BA440" s="8"/>
      <c r="BB440" s="8"/>
    </row>
    <row r="441" spans="48:54" x14ac:dyDescent="0.25">
      <c r="AV441" s="8"/>
      <c r="AW441" s="8"/>
      <c r="AX441" s="8"/>
      <c r="AY441" s="8"/>
      <c r="AZ441" s="8"/>
      <c r="BA441" s="8"/>
      <c r="BB441" s="8"/>
    </row>
    <row r="442" spans="48:54" x14ac:dyDescent="0.25">
      <c r="AV442" s="8"/>
      <c r="AW442" s="8"/>
      <c r="AX442" s="8"/>
      <c r="AY442" s="8"/>
      <c r="AZ442" s="8"/>
      <c r="BA442" s="8"/>
      <c r="BB442" s="8"/>
    </row>
    <row r="443" spans="48:54" x14ac:dyDescent="0.25">
      <c r="AV443" s="8"/>
      <c r="AW443" s="8"/>
      <c r="AX443" s="8"/>
      <c r="AY443" s="8"/>
      <c r="AZ443" s="8"/>
      <c r="BA443" s="8"/>
      <c r="BB443" s="8"/>
    </row>
    <row r="444" spans="48:54" x14ac:dyDescent="0.25">
      <c r="AV444" s="8"/>
      <c r="AW444" s="8"/>
      <c r="AX444" s="8"/>
      <c r="AY444" s="8"/>
      <c r="AZ444" s="8"/>
      <c r="BA444" s="8"/>
      <c r="BB444" s="8"/>
    </row>
    <row r="445" spans="48:54" x14ac:dyDescent="0.25">
      <c r="AV445" s="8"/>
      <c r="AW445" s="8"/>
      <c r="AX445" s="8"/>
      <c r="AY445" s="8"/>
      <c r="AZ445" s="8"/>
      <c r="BA445" s="8"/>
      <c r="BB445" s="8"/>
    </row>
    <row r="446" spans="48:54" x14ac:dyDescent="0.25">
      <c r="AV446" s="8"/>
      <c r="AW446" s="8"/>
      <c r="AX446" s="8"/>
      <c r="AY446" s="8"/>
      <c r="AZ446" s="8"/>
      <c r="BA446" s="8"/>
      <c r="BB446" s="8"/>
    </row>
    <row r="447" spans="48:54" x14ac:dyDescent="0.25">
      <c r="AV447" s="8"/>
      <c r="AW447" s="8"/>
      <c r="AX447" s="8"/>
      <c r="AY447" s="8"/>
      <c r="AZ447" s="8"/>
      <c r="BA447" s="8"/>
      <c r="BB447" s="8"/>
    </row>
    <row r="448" spans="48:54" x14ac:dyDescent="0.25">
      <c r="AV448" s="8"/>
      <c r="AW448" s="8"/>
      <c r="AX448" s="8"/>
      <c r="AY448" s="8"/>
      <c r="AZ448" s="8"/>
      <c r="BA448" s="8"/>
      <c r="BB448" s="8"/>
    </row>
    <row r="449" spans="48:54" x14ac:dyDescent="0.25">
      <c r="AV449" s="8"/>
      <c r="AW449" s="8"/>
      <c r="AX449" s="8"/>
      <c r="AY449" s="8"/>
      <c r="AZ449" s="8"/>
      <c r="BA449" s="8"/>
      <c r="BB449" s="8"/>
    </row>
    <row r="450" spans="48:54" x14ac:dyDescent="0.25">
      <c r="AV450" s="8"/>
      <c r="AW450" s="8"/>
      <c r="AX450" s="8"/>
      <c r="AY450" s="8"/>
      <c r="AZ450" s="8"/>
      <c r="BA450" s="8"/>
      <c r="BB450" s="8"/>
    </row>
    <row r="451" spans="48:54" x14ac:dyDescent="0.25">
      <c r="AV451" s="8"/>
      <c r="AW451" s="8"/>
      <c r="AX451" s="8"/>
      <c r="AY451" s="8"/>
      <c r="AZ451" s="8"/>
      <c r="BA451" s="8"/>
      <c r="BB451" s="8"/>
    </row>
    <row r="452" spans="48:54" x14ac:dyDescent="0.25">
      <c r="AV452" s="8"/>
      <c r="AW452" s="8"/>
      <c r="AX452" s="8"/>
      <c r="AY452" s="8"/>
      <c r="AZ452" s="8"/>
      <c r="BA452" s="8"/>
      <c r="BB452" s="8"/>
    </row>
    <row r="453" spans="48:54" x14ac:dyDescent="0.25">
      <c r="AV453" s="8"/>
      <c r="AW453" s="8"/>
      <c r="AX453" s="8"/>
      <c r="AY453" s="8"/>
      <c r="AZ453" s="8"/>
      <c r="BA453" s="8"/>
      <c r="BB453" s="8"/>
    </row>
    <row r="454" spans="48:54" x14ac:dyDescent="0.25">
      <c r="AV454" s="8"/>
      <c r="AW454" s="8"/>
      <c r="AX454" s="8"/>
      <c r="AY454" s="8"/>
      <c r="AZ454" s="8"/>
      <c r="BA454" s="8"/>
      <c r="BB454" s="8"/>
    </row>
    <row r="455" spans="48:54" x14ac:dyDescent="0.25">
      <c r="AV455" s="8"/>
      <c r="AW455" s="8"/>
      <c r="AX455" s="8"/>
      <c r="AY455" s="8"/>
      <c r="AZ455" s="8"/>
      <c r="BA455" s="8"/>
      <c r="BB455" s="8"/>
    </row>
    <row r="456" spans="48:54" x14ac:dyDescent="0.25">
      <c r="AV456" s="8"/>
      <c r="AW456" s="8"/>
      <c r="AX456" s="8"/>
      <c r="AY456" s="8"/>
      <c r="AZ456" s="8"/>
      <c r="BA456" s="8"/>
      <c r="BB456" s="8"/>
    </row>
    <row r="457" spans="48:54" x14ac:dyDescent="0.25">
      <c r="AV457" s="8"/>
      <c r="AW457" s="8"/>
      <c r="AX457" s="8"/>
      <c r="AY457" s="8"/>
      <c r="AZ457" s="8"/>
      <c r="BA457" s="8"/>
      <c r="BB457" s="8"/>
    </row>
    <row r="458" spans="48:54" x14ac:dyDescent="0.25">
      <c r="AV458" s="8"/>
      <c r="AW458" s="8"/>
      <c r="AX458" s="8"/>
      <c r="AY458" s="8"/>
      <c r="AZ458" s="8"/>
      <c r="BA458" s="8"/>
      <c r="BB458" s="8"/>
    </row>
    <row r="459" spans="48:54" x14ac:dyDescent="0.25">
      <c r="AV459" s="8"/>
      <c r="AW459" s="8"/>
      <c r="AX459" s="8"/>
      <c r="AY459" s="8"/>
      <c r="AZ459" s="8"/>
      <c r="BA459" s="8"/>
      <c r="BB459" s="8"/>
    </row>
    <row r="460" spans="48:54" x14ac:dyDescent="0.25">
      <c r="AV460" s="8"/>
      <c r="AW460" s="8"/>
      <c r="AX460" s="8"/>
      <c r="AY460" s="8"/>
      <c r="AZ460" s="8"/>
      <c r="BA460" s="8"/>
      <c r="BB460" s="8"/>
    </row>
    <row r="461" spans="48:54" x14ac:dyDescent="0.25">
      <c r="AV461" s="8"/>
      <c r="AW461" s="8"/>
      <c r="AX461" s="8"/>
      <c r="AY461" s="8"/>
      <c r="AZ461" s="8"/>
      <c r="BA461" s="8"/>
      <c r="BB461" s="8"/>
    </row>
    <row r="462" spans="48:54" x14ac:dyDescent="0.25">
      <c r="AV462" s="8"/>
      <c r="AW462" s="8"/>
      <c r="AX462" s="8"/>
      <c r="AY462" s="8"/>
      <c r="AZ462" s="8"/>
      <c r="BA462" s="8"/>
      <c r="BB462" s="8"/>
    </row>
    <row r="463" spans="48:54" x14ac:dyDescent="0.25">
      <c r="AV463" s="8"/>
      <c r="AW463" s="8"/>
      <c r="AX463" s="8"/>
      <c r="AY463" s="8"/>
      <c r="AZ463" s="8"/>
      <c r="BA463" s="8"/>
      <c r="BB463" s="8"/>
    </row>
    <row r="464" spans="48:54" x14ac:dyDescent="0.25">
      <c r="AV464" s="8"/>
      <c r="AW464" s="8"/>
      <c r="AX464" s="8"/>
      <c r="AY464" s="8"/>
      <c r="AZ464" s="8"/>
      <c r="BA464" s="8"/>
      <c r="BB464" s="8"/>
    </row>
    <row r="465" spans="48:54" x14ac:dyDescent="0.25">
      <c r="AV465" s="8"/>
      <c r="AW465" s="8"/>
      <c r="AX465" s="8"/>
      <c r="AY465" s="8"/>
      <c r="AZ465" s="8"/>
      <c r="BA465" s="8"/>
      <c r="BB465" s="8"/>
    </row>
    <row r="466" spans="48:54" x14ac:dyDescent="0.25">
      <c r="AV466" s="8"/>
      <c r="AW466" s="8"/>
      <c r="AX466" s="8"/>
      <c r="AY466" s="8"/>
      <c r="AZ466" s="8"/>
      <c r="BA466" s="8"/>
      <c r="BB466" s="8"/>
    </row>
    <row r="467" spans="48:54" x14ac:dyDescent="0.25">
      <c r="AV467" s="8"/>
      <c r="AW467" s="8"/>
      <c r="AX467" s="8"/>
      <c r="AY467" s="8"/>
      <c r="AZ467" s="8"/>
      <c r="BA467" s="8"/>
      <c r="BB467" s="8"/>
    </row>
    <row r="468" spans="48:54" x14ac:dyDescent="0.25">
      <c r="AV468" s="8"/>
      <c r="AW468" s="8"/>
      <c r="AX468" s="8"/>
      <c r="AY468" s="8"/>
      <c r="AZ468" s="8"/>
      <c r="BA468" s="8"/>
      <c r="BB468" s="8"/>
    </row>
    <row r="469" spans="48:54" x14ac:dyDescent="0.25">
      <c r="AV469" s="8"/>
      <c r="AW469" s="8"/>
      <c r="AX469" s="8"/>
      <c r="AY469" s="8"/>
      <c r="AZ469" s="8"/>
      <c r="BA469" s="8"/>
      <c r="BB469" s="8"/>
    </row>
    <row r="470" spans="48:54" x14ac:dyDescent="0.25">
      <c r="AV470" s="8"/>
      <c r="AW470" s="8"/>
      <c r="AX470" s="8"/>
      <c r="AY470" s="8"/>
      <c r="AZ470" s="8"/>
      <c r="BA470" s="8"/>
      <c r="BB470" s="8"/>
    </row>
    <row r="471" spans="48:54" x14ac:dyDescent="0.25">
      <c r="AV471" s="8"/>
      <c r="AW471" s="8"/>
      <c r="AX471" s="8"/>
      <c r="AY471" s="8"/>
      <c r="AZ471" s="8"/>
      <c r="BA471" s="8"/>
      <c r="BB471" s="8"/>
    </row>
    <row r="472" spans="48:54" x14ac:dyDescent="0.25">
      <c r="AV472" s="8"/>
      <c r="AW472" s="8"/>
      <c r="AX472" s="8"/>
      <c r="AY472" s="8"/>
      <c r="AZ472" s="8"/>
      <c r="BA472" s="8"/>
      <c r="BB472" s="8"/>
    </row>
    <row r="473" spans="48:54" x14ac:dyDescent="0.25">
      <c r="AV473" s="8"/>
      <c r="AW473" s="8"/>
      <c r="AX473" s="8"/>
      <c r="AY473" s="8"/>
      <c r="AZ473" s="8"/>
      <c r="BA473" s="8"/>
      <c r="BB473" s="8"/>
    </row>
    <row r="474" spans="48:54" x14ac:dyDescent="0.25">
      <c r="AV474" s="8"/>
      <c r="AW474" s="8"/>
      <c r="AX474" s="8"/>
      <c r="AY474" s="8"/>
      <c r="AZ474" s="8"/>
      <c r="BA474" s="8"/>
      <c r="BB474" s="8"/>
    </row>
    <row r="475" spans="48:54" x14ac:dyDescent="0.25">
      <c r="AV475" s="8"/>
      <c r="AW475" s="8"/>
      <c r="AX475" s="8"/>
      <c r="AY475" s="8"/>
      <c r="AZ475" s="8"/>
      <c r="BA475" s="8"/>
      <c r="BB475" s="8"/>
    </row>
    <row r="476" spans="48:54" x14ac:dyDescent="0.25">
      <c r="AV476" s="8"/>
      <c r="AW476" s="8"/>
      <c r="AX476" s="8"/>
      <c r="AY476" s="8"/>
      <c r="AZ476" s="8"/>
      <c r="BA476" s="8"/>
      <c r="BB476" s="8"/>
    </row>
    <row r="477" spans="48:54" x14ac:dyDescent="0.25">
      <c r="AV477" s="8"/>
      <c r="AW477" s="8"/>
      <c r="AX477" s="8"/>
      <c r="AY477" s="8"/>
      <c r="AZ477" s="8"/>
      <c r="BA477" s="8"/>
      <c r="BB477" s="8"/>
    </row>
    <row r="478" spans="48:54" x14ac:dyDescent="0.25">
      <c r="AV478" s="8"/>
      <c r="AW478" s="8"/>
      <c r="AX478" s="8"/>
      <c r="AY478" s="8"/>
      <c r="AZ478" s="8"/>
      <c r="BA478" s="8"/>
      <c r="BB478" s="8"/>
    </row>
    <row r="479" spans="48:54" x14ac:dyDescent="0.25">
      <c r="AV479" s="8"/>
      <c r="AW479" s="8"/>
      <c r="AX479" s="8"/>
      <c r="AY479" s="8"/>
      <c r="AZ479" s="8"/>
      <c r="BA479" s="8"/>
      <c r="BB479" s="8"/>
    </row>
    <row r="480" spans="48:54" x14ac:dyDescent="0.25">
      <c r="AV480" s="8"/>
      <c r="AW480" s="8"/>
      <c r="AX480" s="8"/>
      <c r="AY480" s="8"/>
      <c r="AZ480" s="8"/>
      <c r="BA480" s="8"/>
      <c r="BB480" s="8"/>
    </row>
    <row r="481" spans="48:54" x14ac:dyDescent="0.25">
      <c r="AV481" s="8"/>
      <c r="AW481" s="8"/>
      <c r="AX481" s="8"/>
      <c r="AY481" s="8"/>
      <c r="AZ481" s="8"/>
      <c r="BA481" s="8"/>
      <c r="BB481" s="8"/>
    </row>
    <row r="482" spans="48:54" x14ac:dyDescent="0.25">
      <c r="AV482" s="8"/>
      <c r="AW482" s="8"/>
      <c r="AX482" s="8"/>
      <c r="AY482" s="8"/>
      <c r="AZ482" s="8"/>
      <c r="BA482" s="8"/>
      <c r="BB482" s="8"/>
    </row>
    <row r="483" spans="48:54" x14ac:dyDescent="0.25">
      <c r="AV483" s="8"/>
      <c r="AW483" s="8"/>
      <c r="AX483" s="8"/>
      <c r="AY483" s="8"/>
      <c r="AZ483" s="8"/>
      <c r="BA483" s="8"/>
      <c r="BB483" s="8"/>
    </row>
    <row r="484" spans="48:54" x14ac:dyDescent="0.25">
      <c r="AV484" s="8"/>
      <c r="AW484" s="8"/>
      <c r="AX484" s="8"/>
      <c r="AY484" s="8"/>
      <c r="AZ484" s="8"/>
      <c r="BA484" s="8"/>
      <c r="BB484" s="8"/>
    </row>
    <row r="485" spans="48:54" x14ac:dyDescent="0.25">
      <c r="AV485" s="8"/>
      <c r="AW485" s="8"/>
      <c r="AX485" s="8"/>
      <c r="AY485" s="8"/>
      <c r="AZ485" s="8"/>
      <c r="BA485" s="8"/>
      <c r="BB485" s="8"/>
    </row>
    <row r="486" spans="48:54" x14ac:dyDescent="0.25">
      <c r="AV486" s="8"/>
      <c r="AW486" s="8"/>
      <c r="AX486" s="8"/>
      <c r="AY486" s="8"/>
      <c r="AZ486" s="8"/>
      <c r="BA486" s="8"/>
      <c r="BB486" s="8"/>
    </row>
    <row r="487" spans="48:54" x14ac:dyDescent="0.25">
      <c r="AV487" s="8"/>
      <c r="AW487" s="8"/>
      <c r="AX487" s="8"/>
      <c r="AY487" s="8"/>
      <c r="AZ487" s="8"/>
      <c r="BA487" s="8"/>
      <c r="BB487" s="8"/>
    </row>
    <row r="488" spans="48:54" x14ac:dyDescent="0.25">
      <c r="AV488" s="8"/>
      <c r="AW488" s="8"/>
      <c r="AX488" s="8"/>
      <c r="AY488" s="8"/>
      <c r="AZ488" s="8"/>
      <c r="BA488" s="8"/>
      <c r="BB488" s="8"/>
    </row>
    <row r="489" spans="48:54" x14ac:dyDescent="0.25">
      <c r="AV489" s="8"/>
      <c r="AW489" s="8"/>
      <c r="AX489" s="8"/>
      <c r="AY489" s="8"/>
      <c r="AZ489" s="8"/>
      <c r="BA489" s="8"/>
      <c r="BB489" s="8"/>
    </row>
    <row r="490" spans="48:54" x14ac:dyDescent="0.25">
      <c r="AV490" s="8"/>
      <c r="AW490" s="8"/>
      <c r="AX490" s="8"/>
      <c r="AY490" s="8"/>
      <c r="AZ490" s="8"/>
      <c r="BA490" s="8"/>
      <c r="BB490" s="8"/>
    </row>
    <row r="491" spans="48:54" x14ac:dyDescent="0.25">
      <c r="AV491" s="8"/>
      <c r="AW491" s="8"/>
      <c r="AX491" s="8"/>
      <c r="AY491" s="8"/>
      <c r="AZ491" s="8"/>
      <c r="BA491" s="8"/>
      <c r="BB491" s="8"/>
    </row>
    <row r="492" spans="48:54" x14ac:dyDescent="0.25">
      <c r="AV492" s="8"/>
      <c r="AW492" s="8"/>
      <c r="AX492" s="8"/>
      <c r="AY492" s="8"/>
      <c r="AZ492" s="8"/>
      <c r="BA492" s="8"/>
      <c r="BB492" s="8"/>
    </row>
    <row r="493" spans="48:54" x14ac:dyDescent="0.25">
      <c r="AV493" s="8"/>
      <c r="AW493" s="8"/>
      <c r="AX493" s="8"/>
      <c r="AY493" s="8"/>
      <c r="AZ493" s="8"/>
      <c r="BA493" s="8"/>
      <c r="BB493" s="8"/>
    </row>
    <row r="494" spans="48:54" x14ac:dyDescent="0.25">
      <c r="AV494" s="8"/>
      <c r="AW494" s="8"/>
      <c r="AX494" s="8"/>
      <c r="AY494" s="8"/>
      <c r="AZ494" s="8"/>
      <c r="BA494" s="8"/>
      <c r="BB494" s="8"/>
    </row>
    <row r="495" spans="48:54" x14ac:dyDescent="0.25">
      <c r="AV495" s="8"/>
      <c r="AW495" s="8"/>
      <c r="AX495" s="8"/>
      <c r="AY495" s="8"/>
      <c r="AZ495" s="8"/>
      <c r="BA495" s="8"/>
      <c r="BB495" s="8"/>
    </row>
    <row r="496" spans="48:54" x14ac:dyDescent="0.25">
      <c r="AV496" s="8"/>
      <c r="AW496" s="8"/>
      <c r="AX496" s="8"/>
      <c r="AY496" s="8"/>
      <c r="AZ496" s="8"/>
      <c r="BA496" s="8"/>
      <c r="BB496" s="8"/>
    </row>
    <row r="497" spans="48:54" x14ac:dyDescent="0.25">
      <c r="AV497" s="8"/>
      <c r="AW497" s="8"/>
      <c r="AX497" s="8"/>
      <c r="AY497" s="8"/>
      <c r="AZ497" s="8"/>
      <c r="BA497" s="8"/>
      <c r="BB497" s="8"/>
    </row>
    <row r="498" spans="48:54" x14ac:dyDescent="0.25">
      <c r="AV498" s="8"/>
      <c r="AW498" s="8"/>
      <c r="AX498" s="8"/>
      <c r="AY498" s="8"/>
      <c r="AZ498" s="8"/>
      <c r="BA498" s="8"/>
      <c r="BB498" s="8"/>
    </row>
    <row r="499" spans="48:54" x14ac:dyDescent="0.25">
      <c r="AV499" s="8"/>
      <c r="AW499" s="8"/>
      <c r="AX499" s="8"/>
      <c r="AY499" s="8"/>
      <c r="AZ499" s="8"/>
      <c r="BA499" s="8"/>
      <c r="BB499" s="8"/>
    </row>
    <row r="500" spans="48:54" x14ac:dyDescent="0.25">
      <c r="AV500" s="8"/>
      <c r="AW500" s="8"/>
      <c r="AX500" s="8"/>
      <c r="AY500" s="8"/>
      <c r="AZ500" s="8"/>
      <c r="BA500" s="8"/>
      <c r="BB500" s="8"/>
    </row>
    <row r="501" spans="48:54" x14ac:dyDescent="0.25">
      <c r="AV501" s="8"/>
      <c r="AW501" s="8"/>
      <c r="AX501" s="8"/>
      <c r="AY501" s="8"/>
      <c r="AZ501" s="8"/>
      <c r="BA501" s="8"/>
      <c r="BB501" s="8"/>
    </row>
    <row r="502" spans="48:54" x14ac:dyDescent="0.25">
      <c r="AV502" s="8"/>
      <c r="AW502" s="8"/>
      <c r="AX502" s="8"/>
      <c r="AY502" s="8"/>
      <c r="AZ502" s="8"/>
      <c r="BA502" s="8"/>
      <c r="BB502" s="8"/>
    </row>
    <row r="503" spans="48:54" x14ac:dyDescent="0.25">
      <c r="AV503" s="8"/>
      <c r="AW503" s="8"/>
      <c r="AX503" s="8"/>
      <c r="AY503" s="8"/>
      <c r="AZ503" s="8"/>
      <c r="BA503" s="8"/>
      <c r="BB503" s="8"/>
    </row>
    <row r="504" spans="48:54" x14ac:dyDescent="0.25">
      <c r="AV504" s="8"/>
      <c r="AW504" s="8"/>
      <c r="AX504" s="8"/>
      <c r="AY504" s="8"/>
      <c r="AZ504" s="8"/>
      <c r="BA504" s="8"/>
      <c r="BB504" s="8"/>
    </row>
    <row r="505" spans="48:54" x14ac:dyDescent="0.25">
      <c r="AV505" s="8"/>
      <c r="AW505" s="8"/>
      <c r="AX505" s="8"/>
      <c r="AY505" s="8"/>
      <c r="AZ505" s="8"/>
      <c r="BA505" s="8"/>
      <c r="BB505" s="8"/>
    </row>
    <row r="506" spans="48:54" x14ac:dyDescent="0.25">
      <c r="AV506" s="8"/>
      <c r="AW506" s="8"/>
      <c r="AX506" s="8"/>
      <c r="AY506" s="8"/>
      <c r="AZ506" s="8"/>
      <c r="BA506" s="8"/>
      <c r="BB506" s="8"/>
    </row>
    <row r="507" spans="48:54" x14ac:dyDescent="0.25">
      <c r="AV507" s="8"/>
      <c r="AW507" s="8"/>
      <c r="AX507" s="8"/>
      <c r="AY507" s="8"/>
      <c r="AZ507" s="8"/>
      <c r="BA507" s="8"/>
      <c r="BB507" s="8"/>
    </row>
    <row r="508" spans="48:54" x14ac:dyDescent="0.25">
      <c r="AV508" s="8"/>
      <c r="AW508" s="8"/>
      <c r="AX508" s="8"/>
      <c r="AY508" s="8"/>
      <c r="AZ508" s="8"/>
      <c r="BA508" s="8"/>
      <c r="BB508" s="8"/>
    </row>
    <row r="509" spans="48:54" x14ac:dyDescent="0.25">
      <c r="AV509" s="8"/>
      <c r="AW509" s="8"/>
      <c r="AX509" s="8"/>
      <c r="AY509" s="8"/>
      <c r="AZ509" s="8"/>
      <c r="BA509" s="8"/>
      <c r="BB509" s="8"/>
    </row>
    <row r="510" spans="48:54" x14ac:dyDescent="0.25">
      <c r="AV510" s="8"/>
      <c r="AW510" s="8"/>
      <c r="AX510" s="8"/>
      <c r="AY510" s="8"/>
      <c r="AZ510" s="8"/>
      <c r="BA510" s="8"/>
      <c r="BB510" s="8"/>
    </row>
    <row r="511" spans="48:54" x14ac:dyDescent="0.25">
      <c r="AV511" s="8"/>
      <c r="AW511" s="8"/>
      <c r="AX511" s="8"/>
      <c r="AY511" s="8"/>
      <c r="AZ511" s="8"/>
      <c r="BA511" s="8"/>
      <c r="BB511" s="8"/>
    </row>
    <row r="512" spans="48:54" x14ac:dyDescent="0.25">
      <c r="AV512" s="8"/>
      <c r="AW512" s="8"/>
      <c r="AX512" s="8"/>
      <c r="AY512" s="8"/>
      <c r="AZ512" s="8"/>
      <c r="BA512" s="8"/>
      <c r="BB512" s="8"/>
    </row>
    <row r="513" spans="48:54" x14ac:dyDescent="0.25">
      <c r="AV513" s="8"/>
      <c r="AW513" s="8"/>
      <c r="AX513" s="8"/>
      <c r="AY513" s="8"/>
      <c r="AZ513" s="8"/>
      <c r="BA513" s="8"/>
      <c r="BB513" s="8"/>
    </row>
    <row r="514" spans="48:54" x14ac:dyDescent="0.25">
      <c r="AV514" s="8"/>
      <c r="AW514" s="8"/>
      <c r="AX514" s="8"/>
      <c r="AY514" s="8"/>
      <c r="AZ514" s="8"/>
      <c r="BA514" s="8"/>
      <c r="BB514" s="8"/>
    </row>
    <row r="515" spans="48:54" x14ac:dyDescent="0.25">
      <c r="AV515" s="8"/>
      <c r="AW515" s="8"/>
      <c r="AX515" s="8"/>
      <c r="AY515" s="8"/>
      <c r="AZ515" s="8"/>
      <c r="BA515" s="8"/>
      <c r="BB515" s="8"/>
    </row>
    <row r="516" spans="48:54" x14ac:dyDescent="0.25">
      <c r="AV516" s="8"/>
      <c r="AW516" s="8"/>
      <c r="AX516" s="8"/>
      <c r="AY516" s="8"/>
      <c r="AZ516" s="8"/>
      <c r="BA516" s="8"/>
      <c r="BB516" s="8"/>
    </row>
    <row r="517" spans="48:54" x14ac:dyDescent="0.25">
      <c r="AV517" s="8"/>
      <c r="AW517" s="8"/>
      <c r="AX517" s="8"/>
      <c r="AY517" s="8"/>
      <c r="AZ517" s="8"/>
      <c r="BA517" s="8"/>
      <c r="BB517" s="8"/>
    </row>
    <row r="518" spans="48:54" x14ac:dyDescent="0.25">
      <c r="AV518" s="8"/>
      <c r="AW518" s="8"/>
      <c r="AX518" s="8"/>
      <c r="AY518" s="8"/>
      <c r="AZ518" s="8"/>
      <c r="BA518" s="8"/>
      <c r="BB518" s="8"/>
    </row>
    <row r="519" spans="48:54" x14ac:dyDescent="0.25">
      <c r="AV519" s="8"/>
      <c r="AW519" s="8"/>
      <c r="AX519" s="8"/>
      <c r="AY519" s="8"/>
      <c r="AZ519" s="8"/>
      <c r="BA519" s="8"/>
      <c r="BB519" s="8"/>
    </row>
    <row r="520" spans="48:54" x14ac:dyDescent="0.25">
      <c r="AV520" s="8"/>
      <c r="AW520" s="8"/>
      <c r="AX520" s="8"/>
      <c r="AY520" s="8"/>
      <c r="AZ520" s="8"/>
      <c r="BA520" s="8"/>
      <c r="BB520" s="8"/>
    </row>
    <row r="521" spans="48:54" x14ac:dyDescent="0.25">
      <c r="AV521" s="8"/>
      <c r="AW521" s="8"/>
      <c r="AX521" s="8"/>
      <c r="AY521" s="8"/>
      <c r="AZ521" s="8"/>
      <c r="BA521" s="8"/>
      <c r="BB521" s="8"/>
    </row>
    <row r="522" spans="48:54" x14ac:dyDescent="0.25">
      <c r="AV522" s="8"/>
      <c r="AW522" s="8"/>
      <c r="AX522" s="8"/>
      <c r="AY522" s="8"/>
      <c r="AZ522" s="8"/>
      <c r="BA522" s="8"/>
      <c r="BB522" s="8"/>
    </row>
    <row r="523" spans="48:54" x14ac:dyDescent="0.25">
      <c r="AV523" s="8"/>
      <c r="AW523" s="8"/>
      <c r="AX523" s="8"/>
      <c r="AY523" s="8"/>
      <c r="AZ523" s="8"/>
      <c r="BA523" s="8"/>
      <c r="BB523" s="8"/>
    </row>
    <row r="524" spans="48:54" x14ac:dyDescent="0.25">
      <c r="AV524" s="8"/>
      <c r="AW524" s="8"/>
      <c r="AX524" s="8"/>
      <c r="AY524" s="8"/>
      <c r="AZ524" s="8"/>
      <c r="BA524" s="8"/>
      <c r="BB524" s="8"/>
    </row>
    <row r="525" spans="48:54" x14ac:dyDescent="0.25">
      <c r="AV525" s="8"/>
      <c r="AW525" s="8"/>
      <c r="AX525" s="8"/>
      <c r="AY525" s="8"/>
      <c r="AZ525" s="8"/>
      <c r="BA525" s="8"/>
      <c r="BB525" s="8"/>
    </row>
    <row r="526" spans="48:54" x14ac:dyDescent="0.25">
      <c r="AV526" s="8"/>
      <c r="AW526" s="8"/>
      <c r="AX526" s="8"/>
      <c r="AY526" s="8"/>
      <c r="AZ526" s="8"/>
      <c r="BA526" s="8"/>
      <c r="BB526" s="8"/>
    </row>
    <row r="527" spans="48:54" x14ac:dyDescent="0.25">
      <c r="AV527" s="8"/>
      <c r="AW527" s="8"/>
      <c r="AX527" s="8"/>
      <c r="AY527" s="8"/>
      <c r="AZ527" s="8"/>
      <c r="BA527" s="8"/>
      <c r="BB527" s="8"/>
    </row>
    <row r="528" spans="48:54" x14ac:dyDescent="0.25">
      <c r="AV528" s="8"/>
      <c r="AW528" s="8"/>
      <c r="AX528" s="8"/>
      <c r="AY528" s="8"/>
      <c r="AZ528" s="8"/>
      <c r="BA528" s="8"/>
      <c r="BB528" s="8"/>
    </row>
    <row r="529" spans="48:54" x14ac:dyDescent="0.25">
      <c r="AV529" s="8"/>
      <c r="AW529" s="8"/>
      <c r="AX529" s="8"/>
      <c r="AY529" s="8"/>
      <c r="AZ529" s="8"/>
      <c r="BA529" s="8"/>
      <c r="BB529" s="8"/>
    </row>
    <row r="530" spans="48:54" x14ac:dyDescent="0.25">
      <c r="AV530" s="8"/>
      <c r="AW530" s="8"/>
      <c r="AX530" s="8"/>
      <c r="AY530" s="8"/>
      <c r="AZ530" s="8"/>
      <c r="BA530" s="8"/>
      <c r="BB530" s="8"/>
    </row>
    <row r="531" spans="48:54" x14ac:dyDescent="0.25">
      <c r="AV531" s="8"/>
      <c r="AW531" s="8"/>
      <c r="AX531" s="8"/>
      <c r="AY531" s="8"/>
      <c r="AZ531" s="8"/>
      <c r="BA531" s="8"/>
      <c r="BB531" s="8"/>
    </row>
    <row r="532" spans="48:54" x14ac:dyDescent="0.25">
      <c r="AV532" s="8"/>
      <c r="AW532" s="8"/>
      <c r="AX532" s="8"/>
      <c r="AY532" s="8"/>
      <c r="AZ532" s="8"/>
      <c r="BA532" s="8"/>
      <c r="BB532" s="8"/>
    </row>
    <row r="533" spans="48:54" x14ac:dyDescent="0.25">
      <c r="AV533" s="8"/>
      <c r="AW533" s="8"/>
      <c r="AX533" s="8"/>
      <c r="AY533" s="8"/>
      <c r="AZ533" s="8"/>
      <c r="BA533" s="8"/>
      <c r="BB533" s="8"/>
    </row>
    <row r="534" spans="48:54" x14ac:dyDescent="0.25">
      <c r="AV534" s="8"/>
      <c r="AW534" s="8"/>
      <c r="AX534" s="8"/>
      <c r="AY534" s="8"/>
      <c r="AZ534" s="8"/>
      <c r="BA534" s="8"/>
      <c r="BB534" s="8"/>
    </row>
    <row r="535" spans="48:54" x14ac:dyDescent="0.25">
      <c r="AV535" s="8"/>
      <c r="AW535" s="8"/>
      <c r="AX535" s="8"/>
      <c r="AY535" s="8"/>
      <c r="AZ535" s="8"/>
      <c r="BA535" s="8"/>
      <c r="BB535" s="8"/>
    </row>
    <row r="536" spans="48:54" x14ac:dyDescent="0.25">
      <c r="AV536" s="8"/>
      <c r="AW536" s="8"/>
      <c r="AX536" s="8"/>
      <c r="AY536" s="8"/>
      <c r="AZ536" s="8"/>
      <c r="BA536" s="8"/>
      <c r="BB536" s="8"/>
    </row>
    <row r="537" spans="48:54" x14ac:dyDescent="0.25">
      <c r="AV537" s="8"/>
      <c r="AW537" s="8"/>
      <c r="AX537" s="8"/>
      <c r="AY537" s="8"/>
      <c r="AZ537" s="8"/>
      <c r="BA537" s="8"/>
      <c r="BB537" s="8"/>
    </row>
    <row r="538" spans="48:54" x14ac:dyDescent="0.25">
      <c r="AV538" s="8"/>
      <c r="AW538" s="8"/>
      <c r="AX538" s="8"/>
      <c r="AY538" s="8"/>
      <c r="AZ538" s="8"/>
      <c r="BA538" s="8"/>
      <c r="BB538" s="8"/>
    </row>
    <row r="539" spans="48:54" x14ac:dyDescent="0.25">
      <c r="AV539" s="8"/>
      <c r="AW539" s="8"/>
      <c r="AX539" s="8"/>
      <c r="AY539" s="8"/>
      <c r="AZ539" s="8"/>
      <c r="BA539" s="8"/>
      <c r="BB539" s="8"/>
    </row>
    <row r="540" spans="48:54" x14ac:dyDescent="0.25">
      <c r="AV540" s="8"/>
      <c r="AW540" s="8"/>
      <c r="AX540" s="8"/>
      <c r="AY540" s="8"/>
      <c r="AZ540" s="8"/>
      <c r="BA540" s="8"/>
      <c r="BB540" s="8"/>
    </row>
    <row r="541" spans="48:54" x14ac:dyDescent="0.25">
      <c r="AV541" s="8"/>
      <c r="AW541" s="8"/>
      <c r="AX541" s="8"/>
      <c r="AY541" s="8"/>
      <c r="AZ541" s="8"/>
      <c r="BA541" s="8"/>
      <c r="BB541" s="8"/>
    </row>
    <row r="542" spans="48:54" x14ac:dyDescent="0.25">
      <c r="AV542" s="8"/>
      <c r="AW542" s="8"/>
      <c r="AX542" s="8"/>
      <c r="AY542" s="8"/>
      <c r="AZ542" s="8"/>
      <c r="BA542" s="8"/>
      <c r="BB542" s="8"/>
    </row>
    <row r="543" spans="48:54" x14ac:dyDescent="0.25">
      <c r="AV543" s="8"/>
      <c r="AW543" s="8"/>
      <c r="AX543" s="8"/>
      <c r="AY543" s="8"/>
      <c r="AZ543" s="8"/>
      <c r="BA543" s="8"/>
      <c r="BB543" s="8"/>
    </row>
    <row r="544" spans="48:54" x14ac:dyDescent="0.25">
      <c r="AV544" s="8"/>
      <c r="AW544" s="8"/>
      <c r="AX544" s="8"/>
      <c r="AY544" s="8"/>
      <c r="AZ544" s="8"/>
      <c r="BA544" s="8"/>
      <c r="BB544" s="8"/>
    </row>
    <row r="545" spans="48:54" x14ac:dyDescent="0.25">
      <c r="AV545" s="8"/>
      <c r="AW545" s="8"/>
      <c r="AX545" s="8"/>
      <c r="AY545" s="8"/>
      <c r="AZ545" s="8"/>
      <c r="BA545" s="8"/>
      <c r="BB545" s="8"/>
    </row>
    <row r="546" spans="48:54" x14ac:dyDescent="0.25">
      <c r="AV546" s="8"/>
      <c r="AW546" s="8"/>
      <c r="AX546" s="8"/>
      <c r="AY546" s="8"/>
      <c r="AZ546" s="8"/>
      <c r="BA546" s="8"/>
      <c r="BB546" s="8"/>
    </row>
    <row r="547" spans="48:54" x14ac:dyDescent="0.25">
      <c r="AV547" s="8"/>
      <c r="AW547" s="8"/>
      <c r="AX547" s="8"/>
      <c r="AY547" s="8"/>
      <c r="AZ547" s="8"/>
      <c r="BA547" s="8"/>
      <c r="BB547" s="8"/>
    </row>
    <row r="548" spans="48:54" x14ac:dyDescent="0.25">
      <c r="AV548" s="8"/>
      <c r="AW548" s="8"/>
      <c r="AX548" s="8"/>
      <c r="AY548" s="8"/>
      <c r="AZ548" s="8"/>
      <c r="BA548" s="8"/>
      <c r="BB548" s="8"/>
    </row>
    <row r="549" spans="48:54" x14ac:dyDescent="0.25">
      <c r="AV549" s="8"/>
      <c r="AW549" s="8"/>
      <c r="AX549" s="8"/>
      <c r="AY549" s="8"/>
      <c r="AZ549" s="8"/>
      <c r="BA549" s="8"/>
      <c r="BB549" s="8"/>
    </row>
    <row r="550" spans="48:54" x14ac:dyDescent="0.25">
      <c r="AV550" s="8"/>
      <c r="AW550" s="8"/>
      <c r="AX550" s="8"/>
      <c r="AY550" s="8"/>
      <c r="AZ550" s="8"/>
      <c r="BA550" s="8"/>
      <c r="BB550" s="8"/>
    </row>
    <row r="551" spans="48:54" x14ac:dyDescent="0.25">
      <c r="AV551" s="8"/>
      <c r="AW551" s="8"/>
      <c r="AX551" s="8"/>
      <c r="AY551" s="8"/>
      <c r="AZ551" s="8"/>
      <c r="BA551" s="8"/>
      <c r="BB551" s="8"/>
    </row>
    <row r="552" spans="48:54" x14ac:dyDescent="0.25">
      <c r="AV552" s="8"/>
      <c r="AW552" s="8"/>
      <c r="AX552" s="8"/>
      <c r="AY552" s="8"/>
      <c r="AZ552" s="8"/>
      <c r="BA552" s="8"/>
      <c r="BB552" s="8"/>
    </row>
    <row r="553" spans="48:54" x14ac:dyDescent="0.25">
      <c r="AV553" s="8"/>
      <c r="AW553" s="8"/>
      <c r="AX553" s="8"/>
      <c r="AY553" s="8"/>
      <c r="AZ553" s="8"/>
      <c r="BA553" s="8"/>
      <c r="BB553" s="8"/>
    </row>
    <row r="554" spans="48:54" x14ac:dyDescent="0.25">
      <c r="AV554" s="8"/>
      <c r="AW554" s="8"/>
      <c r="AX554" s="8"/>
      <c r="AY554" s="8"/>
      <c r="AZ554" s="8"/>
      <c r="BA554" s="8"/>
      <c r="BB554" s="8"/>
    </row>
    <row r="555" spans="48:54" x14ac:dyDescent="0.25">
      <c r="AV555" s="8"/>
      <c r="AW555" s="8"/>
      <c r="AX555" s="8"/>
      <c r="AY555" s="8"/>
      <c r="AZ555" s="8"/>
      <c r="BA555" s="8"/>
      <c r="BB555" s="8"/>
    </row>
    <row r="556" spans="48:54" x14ac:dyDescent="0.25">
      <c r="AV556" s="8"/>
      <c r="AW556" s="8"/>
      <c r="AX556" s="8"/>
      <c r="AY556" s="8"/>
      <c r="AZ556" s="8"/>
      <c r="BA556" s="8"/>
      <c r="BB556" s="8"/>
    </row>
    <row r="557" spans="48:54" x14ac:dyDescent="0.25">
      <c r="AV557" s="8"/>
      <c r="AW557" s="8"/>
      <c r="AX557" s="8"/>
      <c r="AY557" s="8"/>
      <c r="AZ557" s="8"/>
      <c r="BA557" s="8"/>
      <c r="BB557" s="8"/>
    </row>
    <row r="558" spans="48:54" x14ac:dyDescent="0.25">
      <c r="AV558" s="8"/>
      <c r="AW558" s="8"/>
      <c r="AX558" s="8"/>
      <c r="AY558" s="8"/>
      <c r="AZ558" s="8"/>
      <c r="BA558" s="8"/>
      <c r="BB558" s="8"/>
    </row>
    <row r="559" spans="48:54" x14ac:dyDescent="0.25">
      <c r="AV559" s="8"/>
      <c r="AW559" s="8"/>
      <c r="AX559" s="8"/>
      <c r="AY559" s="8"/>
      <c r="AZ559" s="8"/>
      <c r="BA559" s="8"/>
      <c r="BB559" s="8"/>
    </row>
    <row r="560" spans="48:54" x14ac:dyDescent="0.25">
      <c r="AV560" s="8"/>
      <c r="AW560" s="8"/>
      <c r="AX560" s="8"/>
      <c r="AY560" s="8"/>
      <c r="AZ560" s="8"/>
      <c r="BA560" s="8"/>
      <c r="BB560" s="8"/>
    </row>
    <row r="561" spans="48:54" x14ac:dyDescent="0.25">
      <c r="AV561" s="8"/>
      <c r="AW561" s="8"/>
      <c r="AX561" s="8"/>
      <c r="AY561" s="8"/>
      <c r="AZ561" s="8"/>
      <c r="BA561" s="8"/>
      <c r="BB561" s="8"/>
    </row>
    <row r="562" spans="48:54" x14ac:dyDescent="0.25">
      <c r="AV562" s="8"/>
      <c r="AW562" s="8"/>
      <c r="AX562" s="8"/>
      <c r="AY562" s="8"/>
      <c r="AZ562" s="8"/>
      <c r="BA562" s="8"/>
      <c r="BB562" s="8"/>
    </row>
  </sheetData>
  <sheetProtection sheet="1" selectLockedCells="1"/>
  <mergeCells count="214">
    <mergeCell ref="A1:AK1"/>
    <mergeCell ref="A2:AK2"/>
    <mergeCell ref="AA37:AD42"/>
    <mergeCell ref="AF30:AG30"/>
    <mergeCell ref="AF31:AG31"/>
    <mergeCell ref="AF28:AI28"/>
    <mergeCell ref="AF29:AG29"/>
    <mergeCell ref="AF32:AG32"/>
    <mergeCell ref="AF33:AG33"/>
    <mergeCell ref="AF34:AG34"/>
    <mergeCell ref="AH29:AI29"/>
    <mergeCell ref="AH30:AI30"/>
    <mergeCell ref="AH31:AI31"/>
    <mergeCell ref="AH32:AI32"/>
    <mergeCell ref="AH33:AI33"/>
    <mergeCell ref="AH34:AI34"/>
    <mergeCell ref="AH24:AI24"/>
    <mergeCell ref="AH25:AI25"/>
    <mergeCell ref="AH26:AI26"/>
    <mergeCell ref="U26:W26"/>
    <mergeCell ref="AE21:AE26"/>
    <mergeCell ref="Q4:U4"/>
    <mergeCell ref="Z45:AJ45"/>
    <mergeCell ref="Z46:AE46"/>
    <mergeCell ref="Z47:AE47"/>
    <mergeCell ref="AF46:AJ46"/>
    <mergeCell ref="AF47:AJ47"/>
    <mergeCell ref="AF36:AI36"/>
    <mergeCell ref="AE37:AE42"/>
    <mergeCell ref="AF37:AG37"/>
    <mergeCell ref="AF38:AG38"/>
    <mergeCell ref="AF39:AG39"/>
    <mergeCell ref="AF40:AG40"/>
    <mergeCell ref="AF41:AG41"/>
    <mergeCell ref="AF42:AG42"/>
    <mergeCell ref="AH37:AI37"/>
    <mergeCell ref="AH38:AI38"/>
    <mergeCell ref="AH39:AI39"/>
    <mergeCell ref="AH40:AI40"/>
    <mergeCell ref="AH41:AI41"/>
    <mergeCell ref="AH42:AI42"/>
    <mergeCell ref="Q5:U5"/>
    <mergeCell ref="AA4:AD4"/>
    <mergeCell ref="AA5:AD5"/>
    <mergeCell ref="W5:Y5"/>
    <mergeCell ref="AH10:AK10"/>
    <mergeCell ref="AB12:AD12"/>
    <mergeCell ref="M8:Q9"/>
    <mergeCell ref="R8:AF9"/>
    <mergeCell ref="M11:O11"/>
    <mergeCell ref="P11:Q11"/>
    <mergeCell ref="M12:O12"/>
    <mergeCell ref="P12:Q12"/>
    <mergeCell ref="R10:X10"/>
    <mergeCell ref="R11:X11"/>
    <mergeCell ref="Y10:AA10"/>
    <mergeCell ref="Y11:AA11"/>
    <mergeCell ref="R12:X12"/>
    <mergeCell ref="Y12:AA12"/>
    <mergeCell ref="AB10:AD10"/>
    <mergeCell ref="AB11:AD11"/>
    <mergeCell ref="AE10:AF10"/>
    <mergeCell ref="AE11:AF11"/>
    <mergeCell ref="AE12:AF12"/>
    <mergeCell ref="M10:O10"/>
    <mergeCell ref="U27:W27"/>
    <mergeCell ref="U28:W28"/>
    <mergeCell ref="AH4:AJ4"/>
    <mergeCell ref="AH5:AJ5"/>
    <mergeCell ref="AA17:AI17"/>
    <mergeCell ref="AH18:AI18"/>
    <mergeCell ref="AF21:AG21"/>
    <mergeCell ref="AF22:AG22"/>
    <mergeCell ref="AF23:AG23"/>
    <mergeCell ref="AF24:AG24"/>
    <mergeCell ref="AF25:AG25"/>
    <mergeCell ref="Z15:AJ15"/>
    <mergeCell ref="AF20:AI20"/>
    <mergeCell ref="Q15:X15"/>
    <mergeCell ref="Q16:X16"/>
    <mergeCell ref="P10:Q10"/>
    <mergeCell ref="AA20:AE20"/>
    <mergeCell ref="AF18:AG18"/>
    <mergeCell ref="AA18:AE18"/>
    <mergeCell ref="W4:Y4"/>
    <mergeCell ref="AF26:AG26"/>
    <mergeCell ref="AH21:AI21"/>
    <mergeCell ref="AH22:AI22"/>
    <mergeCell ref="AH23:AI23"/>
    <mergeCell ref="D22:E22"/>
    <mergeCell ref="D23:E23"/>
    <mergeCell ref="C15:G15"/>
    <mergeCell ref="C42:X43"/>
    <mergeCell ref="C44:X45"/>
    <mergeCell ref="C17:C20"/>
    <mergeCell ref="D17:E20"/>
    <mergeCell ref="F17:F20"/>
    <mergeCell ref="G17:G20"/>
    <mergeCell ref="I17:I20"/>
    <mergeCell ref="J17:M20"/>
    <mergeCell ref="N17:N20"/>
    <mergeCell ref="O17:O20"/>
    <mergeCell ref="Q17:Q20"/>
    <mergeCell ref="R17:T20"/>
    <mergeCell ref="U17:W20"/>
    <mergeCell ref="X17:X20"/>
    <mergeCell ref="J39:M39"/>
    <mergeCell ref="J40:M40"/>
    <mergeCell ref="U21:W21"/>
    <mergeCell ref="U22:W22"/>
    <mergeCell ref="U23:W23"/>
    <mergeCell ref="U24:W24"/>
    <mergeCell ref="U25:W25"/>
    <mergeCell ref="U33:W33"/>
    <mergeCell ref="U34:W34"/>
    <mergeCell ref="U35:W35"/>
    <mergeCell ref="U29:W29"/>
    <mergeCell ref="U30:W30"/>
    <mergeCell ref="U31:W31"/>
    <mergeCell ref="U32:W32"/>
    <mergeCell ref="C16:G16"/>
    <mergeCell ref="I15:O15"/>
    <mergeCell ref="I16:O16"/>
    <mergeCell ref="J21:M21"/>
    <mergeCell ref="J22:M22"/>
    <mergeCell ref="J23:M23"/>
    <mergeCell ref="Q31:Q35"/>
    <mergeCell ref="J24:M24"/>
    <mergeCell ref="J25:M25"/>
    <mergeCell ref="J26:M26"/>
    <mergeCell ref="J27:M27"/>
    <mergeCell ref="J28:M28"/>
    <mergeCell ref="J29:M29"/>
    <mergeCell ref="J30:M30"/>
    <mergeCell ref="J31:M31"/>
    <mergeCell ref="J32:M32"/>
    <mergeCell ref="D21:E21"/>
    <mergeCell ref="J35:M35"/>
    <mergeCell ref="J36:M36"/>
    <mergeCell ref="J37:M37"/>
    <mergeCell ref="J38:M38"/>
    <mergeCell ref="R40:T40"/>
    <mergeCell ref="Q21:Q25"/>
    <mergeCell ref="Q26:Q30"/>
    <mergeCell ref="R29:T29"/>
    <mergeCell ref="R30:T30"/>
    <mergeCell ref="R31:T31"/>
    <mergeCell ref="R32:T32"/>
    <mergeCell ref="R33:T33"/>
    <mergeCell ref="R34:T34"/>
    <mergeCell ref="R35:T35"/>
    <mergeCell ref="R36:T36"/>
    <mergeCell ref="R37:T37"/>
    <mergeCell ref="Q36:Q40"/>
    <mergeCell ref="U38:W38"/>
    <mergeCell ref="U39:W39"/>
    <mergeCell ref="U40:W40"/>
    <mergeCell ref="R21:T21"/>
    <mergeCell ref="R22:T22"/>
    <mergeCell ref="R23:T23"/>
    <mergeCell ref="A49:A72"/>
    <mergeCell ref="I36:I40"/>
    <mergeCell ref="I26:I30"/>
    <mergeCell ref="D39:E39"/>
    <mergeCell ref="D40:E40"/>
    <mergeCell ref="C31:C35"/>
    <mergeCell ref="D25:E25"/>
    <mergeCell ref="D26:E26"/>
    <mergeCell ref="D27:E27"/>
    <mergeCell ref="D28:E28"/>
    <mergeCell ref="D29:E29"/>
    <mergeCell ref="D31:E31"/>
    <mergeCell ref="D32:E32"/>
    <mergeCell ref="D33:E33"/>
    <mergeCell ref="C21:C25"/>
    <mergeCell ref="D24:E24"/>
    <mergeCell ref="J33:M33"/>
    <mergeCell ref="J34:M34"/>
    <mergeCell ref="AE29:AE34"/>
    <mergeCell ref="AA29:AD34"/>
    <mergeCell ref="AA28:AE28"/>
    <mergeCell ref="AA36:AE36"/>
    <mergeCell ref="C26:C30"/>
    <mergeCell ref="C36:C40"/>
    <mergeCell ref="D36:E36"/>
    <mergeCell ref="D37:E37"/>
    <mergeCell ref="D38:E38"/>
    <mergeCell ref="D35:E35"/>
    <mergeCell ref="AA21:AD26"/>
    <mergeCell ref="R28:T28"/>
    <mergeCell ref="R38:T38"/>
    <mergeCell ref="R39:T39"/>
    <mergeCell ref="D34:E34"/>
    <mergeCell ref="D30:E30"/>
    <mergeCell ref="I31:I35"/>
    <mergeCell ref="R24:T24"/>
    <mergeCell ref="R25:T25"/>
    <mergeCell ref="R26:T26"/>
    <mergeCell ref="R27:T27"/>
    <mergeCell ref="I21:I25"/>
    <mergeCell ref="U36:W36"/>
    <mergeCell ref="U37:W37"/>
    <mergeCell ref="C3:C6"/>
    <mergeCell ref="C8:C13"/>
    <mergeCell ref="E4:F4"/>
    <mergeCell ref="E5:F5"/>
    <mergeCell ref="E9:F9"/>
    <mergeCell ref="E10:F10"/>
    <mergeCell ref="E11:F11"/>
    <mergeCell ref="E12:F12"/>
    <mergeCell ref="G9:J9"/>
    <mergeCell ref="G10:J10"/>
    <mergeCell ref="G11:J11"/>
    <mergeCell ref="G12:J12"/>
  </mergeCells>
  <conditionalFormatting sqref="C21:G25 I21:J25 N21:O25 Q21:U25 X21:X25">
    <cfRule type="expression" dxfId="59" priority="40">
      <formula>AND($E$11&gt;=501, $E$11&lt;=600.99)</formula>
    </cfRule>
  </conditionalFormatting>
  <conditionalFormatting sqref="C26:G30 I26:J30 N26:O30 Q26:U30 X26:X30">
    <cfRule type="expression" dxfId="58" priority="33">
      <formula>AND($E$11&gt;=601, $E$11&lt;=700.99)</formula>
    </cfRule>
  </conditionalFormatting>
  <conditionalFormatting sqref="C31:G35 I31:J35 N31:O35 Q31:U35 X31:X35">
    <cfRule type="expression" dxfId="57" priority="64">
      <formula>AND($E$11&gt;=701, $E$11&lt;=800.99)</formula>
    </cfRule>
  </conditionalFormatting>
  <conditionalFormatting sqref="C36:G40 I36:O40 Q36:X40">
    <cfRule type="expression" dxfId="56" priority="60">
      <formula>AND($E$11&gt;=801, $E$11&lt;=900.99)</formula>
    </cfRule>
  </conditionalFormatting>
  <conditionalFormatting sqref="D21:G21 J21 N21:O21 R21:U21 X21">
    <cfRule type="expression" dxfId="55" priority="36">
      <formula>AND($E$11&gt;=501, $E$11&lt;=520.99)</formula>
    </cfRule>
  </conditionalFormatting>
  <conditionalFormatting sqref="D22:G22 J22 N22:O22 R22:U22 X22">
    <cfRule type="expression" dxfId="54" priority="37">
      <formula>AND($E$11&gt;=521, $E$11&lt;=540.99)</formula>
    </cfRule>
  </conditionalFormatting>
  <conditionalFormatting sqref="D23:G23 J23 N23:O23 R23:U23 X23">
    <cfRule type="expression" dxfId="53" priority="38">
      <formula>AND($E$11&gt;=541, $E$11&lt;=560.99)</formula>
    </cfRule>
  </conditionalFormatting>
  <conditionalFormatting sqref="D24:G24 J24 N24:O24 R24:U24 X24">
    <cfRule type="expression" dxfId="52" priority="35">
      <formula>AND($E$11&gt;=561, $E$11&lt;=580.99)</formula>
    </cfRule>
  </conditionalFormatting>
  <conditionalFormatting sqref="D25:G25 J25 N25:O25 R25:U25 X25">
    <cfRule type="expression" dxfId="51" priority="34">
      <formula>AND($E$11&gt;=581, $E$11&lt;=600.99)</formula>
    </cfRule>
  </conditionalFormatting>
  <conditionalFormatting sqref="D26:G26 J26 N26:O26 R26:U26 X26">
    <cfRule type="expression" dxfId="50" priority="32">
      <formula>AND($E$11&gt;=601, $E$11&lt;=620.99)</formula>
    </cfRule>
  </conditionalFormatting>
  <conditionalFormatting sqref="D27:G27 J27 N27:O27 R27:U27 X27">
    <cfRule type="expression" dxfId="49" priority="31">
      <formula>AND($E$11&gt;=621, $E$11&lt;=640.99)</formula>
    </cfRule>
  </conditionalFormatting>
  <conditionalFormatting sqref="D28:G28 J28 N28:O28 R28:U28 X28">
    <cfRule type="expression" dxfId="48" priority="30">
      <formula>AND($E$11&gt;=641, $E$11&lt;=660.99)</formula>
    </cfRule>
  </conditionalFormatting>
  <conditionalFormatting sqref="D29:G29 J29 N29:O29 R29:U29 X29">
    <cfRule type="expression" dxfId="47" priority="29">
      <formula>AND($E$11&gt;=661, $E$11&lt;=680.99)</formula>
    </cfRule>
  </conditionalFormatting>
  <conditionalFormatting sqref="D30:G30 J30 N30:O30 R30:U30 X30">
    <cfRule type="expression" dxfId="46" priority="28">
      <formula>AND($E$11&gt;=681, $E$11&lt;=700.99)</formula>
    </cfRule>
  </conditionalFormatting>
  <conditionalFormatting sqref="D31:G31 J31 N31:O31 R31:U31 X31">
    <cfRule type="expression" dxfId="45" priority="49">
      <formula>AND($E$11&gt;=701, $E$11&lt;=720.99)</formula>
    </cfRule>
  </conditionalFormatting>
  <conditionalFormatting sqref="D32:G32 J32 N32:O32 R32:U32 X32">
    <cfRule type="expression" dxfId="44" priority="48">
      <formula>AND($E$11&gt;=721, $E$11&lt;=740.99)</formula>
    </cfRule>
  </conditionalFormatting>
  <conditionalFormatting sqref="D33:G33 J33 N33:O33 R33:U33 X33">
    <cfRule type="expression" dxfId="43" priority="63">
      <formula>AND($E$11&gt;=741, $E$11&lt;=760.99)</formula>
    </cfRule>
  </conditionalFormatting>
  <conditionalFormatting sqref="D34:G34 J34 N34:O34 R34:U34 X34">
    <cfRule type="expression" dxfId="42" priority="47">
      <formula>AND($E$11&gt;=761, $E$11&lt;=780.99)</formula>
    </cfRule>
  </conditionalFormatting>
  <conditionalFormatting sqref="D35:G35 J35 N35:O35 R35:U35 X35">
    <cfRule type="expression" dxfId="41" priority="26">
      <formula>AND($E$11&gt;=781, $E$11&lt;=800.99)</formula>
    </cfRule>
  </conditionalFormatting>
  <conditionalFormatting sqref="D36:G36 J36 N36:O36 R36:U36 X36">
    <cfRule type="expression" dxfId="40" priority="45">
      <formula>AND($E$11&gt;=801, $E$11&lt;=820.99)</formula>
    </cfRule>
  </conditionalFormatting>
  <conditionalFormatting sqref="D37:G37 J37 N37:O37 R37:U37 X37">
    <cfRule type="expression" dxfId="39" priority="44">
      <formula>AND($E$11&gt;=821, $E$11&lt;=840.99)</formula>
    </cfRule>
  </conditionalFormatting>
  <conditionalFormatting sqref="D38:G38 J38 N38:O38 R38:U38 X38">
    <cfRule type="expression" dxfId="38" priority="43">
      <formula>AND($E$11&gt;=841, $E$11&lt;=860.99)</formula>
    </cfRule>
  </conditionalFormatting>
  <conditionalFormatting sqref="D39:G39 J39 N39:O39 R39:U39 X39">
    <cfRule type="expression" dxfId="37" priority="42">
      <formula>AND($E$11&gt;=861, $E$11&lt;=880.99)</formula>
    </cfRule>
  </conditionalFormatting>
  <conditionalFormatting sqref="D40:G40 J40:O40 R40:X40">
    <cfRule type="expression" dxfId="36" priority="41">
      <formula>AND($E$11&gt;=881, $E$11&lt;=900.99)</formula>
    </cfRule>
  </conditionalFormatting>
  <conditionalFormatting sqref="E12:F12">
    <cfRule type="cellIs" dxfId="35" priority="24" operator="greaterThan">
      <formula>200</formula>
    </cfRule>
    <cfRule type="cellIs" dxfId="34" priority="25" operator="greaterThan">
      <formula>"200 lb "</formula>
    </cfRule>
  </conditionalFormatting>
  <conditionalFormatting sqref="AF4">
    <cfRule type="expression" dxfId="33" priority="3">
      <formula>$AF$4&lt;$O$4</formula>
    </cfRule>
    <cfRule type="expression" dxfId="32" priority="4">
      <formula>$AF$4&gt;$O$4</formula>
    </cfRule>
  </conditionalFormatting>
  <conditionalFormatting sqref="AF5">
    <cfRule type="expression" dxfId="31" priority="2">
      <formula>$AF$5&lt;$O$4</formula>
    </cfRule>
    <cfRule type="expression" dxfId="30" priority="1">
      <formula>$AF$5&gt;$O$4</formula>
    </cfRule>
  </conditionalFormatting>
  <dataValidations count="1">
    <dataValidation type="list" showInputMessage="1" showErrorMessage="1" sqref="AE11" xr:uid="{929E517D-E8C5-4394-BFBB-376EFC54BB5B}">
      <mc:AlternateContent xmlns:x12ac="http://schemas.microsoft.com/office/spreadsheetml/2011/1/ac" xmlns:mc="http://schemas.openxmlformats.org/markup-compatibility/2006">
        <mc:Choice Requires="x12ac">
          <x12ac:list>"0,03","0,06","0,09"</x12ac:list>
        </mc:Choice>
        <mc:Fallback>
          <formula1>"0,03,0,06,0,09"</formula1>
        </mc:Fallback>
      </mc:AlternateContent>
    </dataValidation>
  </dataValidations>
  <hyperlinks>
    <hyperlink ref="Z46" r:id="rId1" xr:uid="{7362B857-D799-4357-B805-E91D53160199}"/>
    <hyperlink ref="Z47" r:id="rId2" xr:uid="{95E98D97-D03A-4278-A3CF-5D1964836217}"/>
    <hyperlink ref="AI51:AN51" r:id="rId3" display="Enchère électronique - À VENIR" xr:uid="{1128A9B0-8A1E-41B0-9E13-62471709DF7E}"/>
    <hyperlink ref="AI52:AN52" r:id="rId4" display="Enchère électronique - RÉSULTATS" xr:uid="{177AC998-A522-4CBA-B947-5B16E7FECB86}"/>
    <hyperlink ref="C15:G15" r:id="rId5" display="QUÉBEC " xr:uid="{292EF5EF-EFAF-410F-A9A7-8DD94AC2D087}"/>
    <hyperlink ref="I15:O15" r:id="rId6" display="ONTARIO " xr:uid="{C591521C-EC00-49F0-937A-7E968DCA697E}"/>
    <hyperlink ref="Q15:V15" r:id="rId7" display="OUEST " xr:uid="{DB4EDE82-7133-431F-90C0-F300CBE09B0B}"/>
    <hyperlink ref="Q15:X15" r:id="rId8" display="ALBERTA" xr:uid="{1AAB6668-8578-4670-A34B-807AF7CE37C5}"/>
  </hyperlinks>
  <pageMargins left="0.25" right="0.25" top="0.75" bottom="0.75" header="0.3" footer="0.3"/>
  <pageSetup scale="54" orientation="landscape" r:id="rId9"/>
  <drawing r:id="rId10"/>
  <extLst>
    <ext xmlns:x14="http://schemas.microsoft.com/office/spreadsheetml/2009/9/main" uri="{78C0D931-6437-407d-A8EE-F0AAD7539E65}">
      <x14:conditionalFormattings>
        <x14:conditionalFormatting xmlns:xm="http://schemas.microsoft.com/office/excel/2006/main">
          <x14:cfRule type="iconSet" priority="7" id="{623C3922-2FD5-4C18-8B9A-05E791BA869E}">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xm:sqref>
        </x14:conditionalFormatting>
        <x14:conditionalFormatting xmlns:xm="http://schemas.microsoft.com/office/excel/2006/main">
          <x14:cfRule type="iconSet" priority="13" id="{2A98AD41-EE60-4997-AA49-2E168DDC5B79}">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G5</xm:sqref>
        </x14:conditionalFormatting>
        <x14:conditionalFormatting xmlns:xm="http://schemas.microsoft.com/office/excel/2006/main">
          <x14:cfRule type="iconSet" priority="12" id="{FD9E31D5-C8B2-4917-BC0C-FE204A165E7B}">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P4:P5</xm:sqref>
        </x14:conditionalFormatting>
        <x14:conditionalFormatting xmlns:xm="http://schemas.microsoft.com/office/excel/2006/main">
          <x14:cfRule type="iconSet" priority="11" id="{64871F68-E8E5-40D1-A406-AF5174681FE5}">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Z4:Z5</xm:sqref>
        </x14:conditionalFormatting>
        <x14:conditionalFormatting xmlns:xm="http://schemas.microsoft.com/office/excel/2006/main">
          <x14:cfRule type="iconSet" priority="10" id="{83333BCC-917E-47DE-BE07-C1717B42861E}">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AG4:AG5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0BF79-1D0D-4063-9B1F-8C0EE47FFE46}">
  <dimension ref="A1:BK562"/>
  <sheetViews>
    <sheetView topLeftCell="A3" workbookViewId="0">
      <selection activeCell="Z45" sqref="Z45:AJ45"/>
    </sheetView>
  </sheetViews>
  <sheetFormatPr baseColWidth="10" defaultColWidth="11.5703125" defaultRowHeight="15" x14ac:dyDescent="0.25"/>
  <cols>
    <col min="1" max="2" width="1.140625" style="9" customWidth="1"/>
    <col min="3" max="3" width="10.28515625" style="9" customWidth="1"/>
    <col min="4" max="4" width="1.85546875" style="9" customWidth="1"/>
    <col min="5" max="5" width="6.85546875" style="9" customWidth="1"/>
    <col min="6" max="6" width="11.85546875" style="9" customWidth="1"/>
    <col min="7" max="7" width="9.5703125" style="9" customWidth="1"/>
    <col min="8" max="8" width="6.140625" style="9" customWidth="1"/>
    <col min="9" max="9" width="10.42578125" style="9" customWidth="1"/>
    <col min="10" max="10" width="2.140625" style="9" customWidth="1"/>
    <col min="11" max="11" width="2.28515625" style="9" customWidth="1"/>
    <col min="12" max="12" width="1.42578125" style="9" customWidth="1"/>
    <col min="13" max="14" width="9.28515625" style="9" customWidth="1"/>
    <col min="15" max="15" width="12.140625" style="9" customWidth="1"/>
    <col min="16" max="16" width="6" style="9" customWidth="1"/>
    <col min="17" max="17" width="11.28515625" style="9" customWidth="1"/>
    <col min="18" max="18" width="4.5703125" style="9" customWidth="1"/>
    <col min="19" max="19" width="6.42578125" style="9" customWidth="1"/>
    <col min="20" max="20" width="3.7109375" style="9" customWidth="1"/>
    <col min="21" max="21" width="2.85546875" style="9" customWidth="1"/>
    <col min="22" max="22" width="3.7109375" style="9" customWidth="1"/>
    <col min="23" max="23" width="5.42578125" style="9" customWidth="1"/>
    <col min="24" max="24" width="10.28515625" style="9" customWidth="1"/>
    <col min="25" max="25" width="4.140625" style="9" customWidth="1"/>
    <col min="26" max="26" width="5.7109375" style="9" customWidth="1"/>
    <col min="27" max="27" width="8.5703125" style="9" customWidth="1"/>
    <col min="28" max="28" width="14.140625" style="9" customWidth="1"/>
    <col min="29" max="29" width="4.7109375" style="9" customWidth="1"/>
    <col min="30" max="30" width="4.140625" style="9" customWidth="1"/>
    <col min="31" max="31" width="9.28515625" style="8" customWidth="1"/>
    <col min="32" max="32" width="8.42578125" style="8" customWidth="1"/>
    <col min="33" max="33" width="6.28515625" style="8" customWidth="1"/>
    <col min="34" max="34" width="4.28515625" style="8" customWidth="1"/>
    <col min="35" max="35" width="9.5703125" style="8" customWidth="1"/>
    <col min="36" max="36" width="7.5703125" style="8" customWidth="1"/>
    <col min="37" max="37" width="2.7109375" style="8" customWidth="1"/>
    <col min="38" max="47" width="11.5703125" style="8"/>
    <col min="48" max="16384" width="11.5703125" style="9"/>
  </cols>
  <sheetData>
    <row r="1" spans="1:63" ht="24" x14ac:dyDescent="0.4">
      <c r="A1" s="356" t="s">
        <v>85</v>
      </c>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V1" s="8"/>
      <c r="AW1" s="8"/>
      <c r="AX1" s="8"/>
      <c r="AY1" s="8"/>
      <c r="AZ1" s="8"/>
      <c r="BA1" s="8"/>
    </row>
    <row r="2" spans="1:63" ht="24.75" thickBot="1" x14ac:dyDescent="0.45">
      <c r="A2" s="356" t="s">
        <v>64</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V2" s="8"/>
      <c r="AW2" s="8"/>
      <c r="AX2" s="8"/>
      <c r="AY2" s="8"/>
      <c r="AZ2" s="8"/>
      <c r="BA2" s="8"/>
    </row>
    <row r="3" spans="1:63" ht="8.4499999999999993" customHeight="1" thickBot="1" x14ac:dyDescent="0.3">
      <c r="A3" s="8"/>
      <c r="B3" s="8"/>
      <c r="C3" s="117" t="s">
        <v>84</v>
      </c>
      <c r="D3" s="49"/>
      <c r="E3" s="53"/>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5"/>
      <c r="AV3" s="8"/>
      <c r="AW3" s="8"/>
      <c r="AX3" s="8"/>
      <c r="AY3" s="8"/>
      <c r="AZ3" s="8"/>
      <c r="BA3" s="8"/>
      <c r="BB3" s="8"/>
    </row>
    <row r="4" spans="1:63" ht="17.25" thickBot="1" x14ac:dyDescent="0.35">
      <c r="A4" s="8"/>
      <c r="B4" s="8"/>
      <c r="C4" s="118"/>
      <c r="D4" s="50"/>
      <c r="E4" s="123">
        <v>1</v>
      </c>
      <c r="F4" s="124"/>
      <c r="G4" s="72">
        <f>IF(AND(ISNUMBER(E4),E4&gt;0),1,0)</f>
        <v>1</v>
      </c>
      <c r="H4" s="56" t="s">
        <v>1</v>
      </c>
      <c r="I4" s="57"/>
      <c r="J4" s="57"/>
      <c r="K4" s="57"/>
      <c r="L4" s="57"/>
      <c r="M4" s="58"/>
      <c r="N4" s="29"/>
      <c r="O4" s="60">
        <v>635</v>
      </c>
      <c r="P4" s="74">
        <f>IF(AND(ISNUMBER(O4),O4&gt;0),1,0)</f>
        <v>1</v>
      </c>
      <c r="Q4" s="293" t="s">
        <v>2</v>
      </c>
      <c r="R4" s="294"/>
      <c r="S4" s="294"/>
      <c r="T4" s="294"/>
      <c r="U4" s="295"/>
      <c r="V4" s="29"/>
      <c r="W4" s="286">
        <v>46133</v>
      </c>
      <c r="X4" s="287"/>
      <c r="Y4" s="288"/>
      <c r="Z4" s="75">
        <f>IF(AND(ISNUMBER(W4),W4&gt;DATE(1900,1,1),W4&lt;DATE(9999,12,31)),1,0)</f>
        <v>1</v>
      </c>
      <c r="AA4" s="293" t="s">
        <v>38</v>
      </c>
      <c r="AB4" s="294"/>
      <c r="AC4" s="294"/>
      <c r="AD4" s="295"/>
      <c r="AE4" s="29"/>
      <c r="AF4" s="59">
        <v>500</v>
      </c>
      <c r="AG4" s="74">
        <f>IF(AND(ISNUMBER(AF4),AF4&gt;0),1,0)</f>
        <v>1</v>
      </c>
      <c r="AH4" s="257" t="s">
        <v>11</v>
      </c>
      <c r="AI4" s="258"/>
      <c r="AJ4" s="259"/>
      <c r="AK4" s="27"/>
      <c r="AV4" s="8"/>
      <c r="AW4" s="8"/>
      <c r="AX4" s="8"/>
      <c r="AY4" s="8"/>
      <c r="AZ4" s="8"/>
      <c r="BA4" s="8"/>
      <c r="BB4" s="8"/>
    </row>
    <row r="5" spans="1:63" ht="15.75" thickBot="1" x14ac:dyDescent="0.3">
      <c r="A5" s="8"/>
      <c r="B5" s="8"/>
      <c r="C5" s="118"/>
      <c r="D5" s="50"/>
      <c r="E5" s="125">
        <v>46127</v>
      </c>
      <c r="F5" s="126"/>
      <c r="G5" s="73">
        <f>IF(AND(ISNUMBER(E5),E5&gt;DATE(1900,1,1),E5&lt;DATE(9999,12,31)),1,0)</f>
        <v>1</v>
      </c>
      <c r="H5" s="15" t="s">
        <v>37</v>
      </c>
      <c r="I5" s="15"/>
      <c r="J5" s="15"/>
      <c r="K5" s="15"/>
      <c r="L5" s="15"/>
      <c r="M5" s="16"/>
      <c r="N5" s="29"/>
      <c r="O5" s="61">
        <v>2</v>
      </c>
      <c r="P5" s="74">
        <f>IF(AND(ISNUMBER(O5),O5&gt;0),1,0)</f>
        <v>1</v>
      </c>
      <c r="Q5" s="290" t="s">
        <v>3</v>
      </c>
      <c r="R5" s="291"/>
      <c r="S5" s="291"/>
      <c r="T5" s="291"/>
      <c r="U5" s="292"/>
      <c r="V5" s="29"/>
      <c r="W5" s="296">
        <v>46147</v>
      </c>
      <c r="X5" s="297"/>
      <c r="Y5" s="298"/>
      <c r="Z5" s="76">
        <f>IF(AND(ISNUMBER(W5),W5&gt;DATE(1900,1,1),W5&lt;DATE(9999,12,31)),1,0)</f>
        <v>1</v>
      </c>
      <c r="AA5" s="290" t="s">
        <v>39</v>
      </c>
      <c r="AB5" s="291"/>
      <c r="AC5" s="291"/>
      <c r="AD5" s="292"/>
      <c r="AE5" s="29"/>
      <c r="AF5" s="59">
        <v>700</v>
      </c>
      <c r="AG5" s="74">
        <f>IF(AND(ISNUMBER(AF5),AF5&gt;0),1,0)</f>
        <v>1</v>
      </c>
      <c r="AH5" s="257" t="s">
        <v>12</v>
      </c>
      <c r="AI5" s="258"/>
      <c r="AJ5" s="259"/>
      <c r="AK5" s="27"/>
      <c r="AV5" s="8"/>
      <c r="AW5" s="8"/>
      <c r="AX5" s="8"/>
      <c r="AY5" s="8"/>
      <c r="AZ5" s="8"/>
      <c r="BA5" s="8"/>
      <c r="BB5" s="8"/>
    </row>
    <row r="6" spans="1:63" ht="7.15" customHeight="1" thickBot="1" x14ac:dyDescent="0.3">
      <c r="A6" s="8"/>
      <c r="B6" s="8"/>
      <c r="C6" s="119"/>
      <c r="D6" s="51"/>
      <c r="E6" s="52"/>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28"/>
      <c r="AV6" s="8"/>
      <c r="AW6" s="8"/>
      <c r="AX6" s="8"/>
      <c r="AY6" s="8"/>
      <c r="AZ6" s="8"/>
      <c r="BA6" s="8"/>
      <c r="BB6" s="8"/>
    </row>
    <row r="7" spans="1:63" s="8" customFormat="1" ht="6.6" customHeight="1" thickBot="1" x14ac:dyDescent="0.3">
      <c r="C7" s="10"/>
      <c r="D7" s="10"/>
      <c r="E7" s="10"/>
      <c r="F7" s="10"/>
    </row>
    <row r="8" spans="1:63" ht="6" customHeight="1" x14ac:dyDescent="0.25">
      <c r="A8" s="8"/>
      <c r="B8" s="8"/>
      <c r="C8" s="120" t="s">
        <v>56</v>
      </c>
      <c r="D8" s="11"/>
      <c r="E8" s="4"/>
      <c r="F8" s="4"/>
      <c r="G8" s="4"/>
      <c r="H8" s="4"/>
      <c r="I8" s="4"/>
      <c r="J8" s="4"/>
      <c r="K8" s="12"/>
      <c r="L8" s="8"/>
      <c r="M8" s="302" t="s">
        <v>79</v>
      </c>
      <c r="N8" s="303"/>
      <c r="O8" s="303"/>
      <c r="P8" s="303"/>
      <c r="Q8" s="304"/>
      <c r="R8" s="302" t="s">
        <v>80</v>
      </c>
      <c r="S8" s="303"/>
      <c r="T8" s="303"/>
      <c r="U8" s="303"/>
      <c r="V8" s="303"/>
      <c r="W8" s="303"/>
      <c r="X8" s="303"/>
      <c r="Y8" s="303"/>
      <c r="Z8" s="303"/>
      <c r="AA8" s="303"/>
      <c r="AB8" s="303"/>
      <c r="AC8" s="303"/>
      <c r="AD8" s="303"/>
      <c r="AE8" s="303"/>
      <c r="AF8" s="304"/>
      <c r="AV8" s="8"/>
      <c r="AW8" s="8"/>
      <c r="AX8" s="8"/>
      <c r="AY8" s="8"/>
      <c r="AZ8" s="8"/>
      <c r="BA8" s="8"/>
    </row>
    <row r="9" spans="1:63" ht="15.75" customHeight="1" thickBot="1" x14ac:dyDescent="0.3">
      <c r="A9" s="8"/>
      <c r="B9" s="8"/>
      <c r="C9" s="121"/>
      <c r="D9" s="13"/>
      <c r="E9" s="127">
        <f>O4</f>
        <v>635</v>
      </c>
      <c r="F9" s="127"/>
      <c r="G9" s="132" t="s">
        <v>2</v>
      </c>
      <c r="H9" s="132"/>
      <c r="I9" s="132"/>
      <c r="J9" s="132"/>
      <c r="K9" s="34"/>
      <c r="L9" s="32"/>
      <c r="M9" s="305"/>
      <c r="N9" s="306"/>
      <c r="O9" s="306"/>
      <c r="P9" s="306"/>
      <c r="Q9" s="307"/>
      <c r="R9" s="305"/>
      <c r="S9" s="306"/>
      <c r="T9" s="306"/>
      <c r="U9" s="306"/>
      <c r="V9" s="306"/>
      <c r="W9" s="306"/>
      <c r="X9" s="306"/>
      <c r="Y9" s="306"/>
      <c r="Z9" s="306"/>
      <c r="AA9" s="306"/>
      <c r="AB9" s="306"/>
      <c r="AC9" s="306"/>
      <c r="AD9" s="306"/>
      <c r="AE9" s="306"/>
      <c r="AF9" s="307"/>
      <c r="AV9" s="8"/>
      <c r="AW9" s="8"/>
      <c r="AX9" s="8"/>
      <c r="AY9" s="8"/>
      <c r="AZ9" s="8"/>
      <c r="BA9" s="8"/>
    </row>
    <row r="10" spans="1:63" ht="15.75" thickBot="1" x14ac:dyDescent="0.3">
      <c r="A10" s="8"/>
      <c r="B10" s="8"/>
      <c r="C10" s="121"/>
      <c r="D10" s="13"/>
      <c r="E10" s="128">
        <v>0.03</v>
      </c>
      <c r="F10" s="128"/>
      <c r="G10" s="133" t="s">
        <v>73</v>
      </c>
      <c r="H10" s="133"/>
      <c r="I10" s="133"/>
      <c r="J10" s="133"/>
      <c r="K10" s="34"/>
      <c r="L10" s="32"/>
      <c r="M10" s="355" t="s">
        <v>70</v>
      </c>
      <c r="N10" s="355"/>
      <c r="O10" s="355"/>
      <c r="P10" s="277">
        <f>AF18*E11</f>
        <v>3339.2249999999999</v>
      </c>
      <c r="Q10" s="278"/>
      <c r="R10" s="314" t="s">
        <v>71</v>
      </c>
      <c r="S10" s="315"/>
      <c r="T10" s="315"/>
      <c r="U10" s="315"/>
      <c r="V10" s="315"/>
      <c r="W10" s="315"/>
      <c r="X10" s="316"/>
      <c r="Y10" s="320">
        <f>'réservé à l''administration'!E59*(IF(AND('réservé à l''administration'!E59&gt;=501,'réservé à l''administration'!E59&lt;=520),F21,IF(AND('réservé à l''administration'!E59&gt;521,'réservé à l''administration'!E59&lt;=540),F22,IF(AND('réservé à l''administration'!E59&gt;541,'réservé à l''administration'!E59&lt;=560),F23,IF(AND('réservé à l''administration'!E59&gt;=561,'réservé à l''administration'!E59&lt;=580),F24,IF(AND('réservé à l''administration'!E59&gt;581,'réservé à l''administration'!E59&lt;=600),F25,IF(AND('réservé à l''administration'!E59&gt;601,'réservé à l''administration'!E59&lt;=620),F26,IF(AND('réservé à l''administration'!E59&gt;=621,'réservé à l''administration'!E59&lt;=640),F27,IF(AND('réservé à l''administration'!E59&gt;641,'réservé à l''administration'!E59&lt;=660),F28,IF(AND('réservé à l''administration'!E59&gt;661,'réservé à l''administration'!E59&lt;=680),F29,IF(AND('réservé à l''administration'!E59&gt;=681,'réservé à l''administration'!E59&lt;=700),F30,IF(AND('réservé à l''administration'!E59&gt;701,'réservé à l''administration'!E59&lt;=720),F31,IF(AND('réservé à l''administration'!E59&gt;721,'réservé à l''administration'!E59&lt;=740),F32,IF(AND('réservé à l''administration'!E59&gt;=741,'réservé à l''administration'!E59&lt;=760),F33,IF(AND('réservé à l''administration'!E59&gt;761,'réservé à l''administration'!E59&lt;=780),F34,IF(AND('réservé à l''administration'!E59&gt;781,'réservé à l''administration'!E59&lt;=800),F35,IF(AND('réservé à l''administration'!E59&gt;=801,'réservé à l''administration'!E59&lt;=820),F36,IF(AND('réservé à l''administration'!E59&gt;821,'réservé à l''administration'!E59&lt;=840),F37,IF(AND('réservé à l''administration'!E59&gt;841,'réservé à l''administration'!E59&lt;=860),F38,IF(AND('réservé à l''administration'!E59&gt;=861,'réservé à l''administration'!E59&lt;=881),F39,IF(AND('réservé à l''administration'!E59&gt;881,'réservé à l''administration'!E59&lt;=901),F40
)))))))))))))))))))))-AE12</f>
        <v>3211.33</v>
      </c>
      <c r="Z10" s="321"/>
      <c r="AA10" s="322"/>
      <c r="AB10" s="328" t="s">
        <v>67</v>
      </c>
      <c r="AC10" s="329"/>
      <c r="AD10" s="330"/>
      <c r="AE10" s="334">
        <f>P10-Y10</f>
        <v>127.89499999999998</v>
      </c>
      <c r="AF10" s="335"/>
      <c r="AG10" s="94"/>
      <c r="AH10" s="299"/>
      <c r="AI10" s="300"/>
      <c r="AJ10" s="300"/>
      <c r="AK10" s="300"/>
      <c r="AV10" s="8"/>
      <c r="AW10" s="8"/>
      <c r="AX10" s="8"/>
      <c r="AY10" s="8"/>
      <c r="AZ10" s="8"/>
      <c r="BA10" s="8"/>
      <c r="BB10" s="8"/>
      <c r="BC10" s="8"/>
      <c r="BD10" s="8"/>
      <c r="BE10" s="8"/>
      <c r="BF10" s="8"/>
      <c r="BG10" s="8"/>
      <c r="BH10" s="8"/>
      <c r="BI10" s="8"/>
      <c r="BJ10" s="8"/>
      <c r="BK10" s="8"/>
    </row>
    <row r="11" spans="1:63" ht="16.899999999999999" customHeight="1" thickBot="1" x14ac:dyDescent="0.3">
      <c r="A11" s="8"/>
      <c r="B11" s="8"/>
      <c r="C11" s="121"/>
      <c r="D11" s="13"/>
      <c r="E11" s="129">
        <f>(E9+(O5*(W5-E5)))*(1-E10)</f>
        <v>654.75</v>
      </c>
      <c r="F11" s="130"/>
      <c r="G11" s="134" t="s">
        <v>69</v>
      </c>
      <c r="H11" s="134"/>
      <c r="I11" s="134"/>
      <c r="J11" s="135"/>
      <c r="K11" s="35"/>
      <c r="L11" s="24"/>
      <c r="M11" s="308" t="s">
        <v>76</v>
      </c>
      <c r="N11" s="308"/>
      <c r="O11" s="308"/>
      <c r="P11" s="309">
        <v>10</v>
      </c>
      <c r="Q11" s="310"/>
      <c r="R11" s="317" t="s">
        <v>75</v>
      </c>
      <c r="S11" s="318"/>
      <c r="T11" s="318"/>
      <c r="U11" s="318"/>
      <c r="V11" s="318"/>
      <c r="W11" s="318"/>
      <c r="X11" s="319"/>
      <c r="Y11" s="310">
        <v>27</v>
      </c>
      <c r="Z11" s="323"/>
      <c r="AA11" s="324"/>
      <c r="AB11" s="331" t="s">
        <v>72</v>
      </c>
      <c r="AC11" s="332"/>
      <c r="AD11" s="333"/>
      <c r="AE11" s="336">
        <v>0.06</v>
      </c>
      <c r="AF11" s="337"/>
      <c r="AG11" s="93" t="s">
        <v>91</v>
      </c>
      <c r="AV11" s="8"/>
      <c r="AW11" s="8"/>
      <c r="AX11" s="8"/>
      <c r="AY11" s="8"/>
      <c r="AZ11" s="8"/>
      <c r="BA11" s="8"/>
      <c r="BB11" s="8"/>
      <c r="BC11" s="8"/>
      <c r="BD11" s="8"/>
      <c r="BE11" s="8"/>
      <c r="BF11" s="8"/>
      <c r="BG11" s="8"/>
      <c r="BH11" s="8"/>
      <c r="BI11" s="8"/>
      <c r="BJ11" s="8"/>
      <c r="BK11" s="8"/>
    </row>
    <row r="12" spans="1:63" ht="14.45" customHeight="1" thickBot="1" x14ac:dyDescent="0.3">
      <c r="A12" s="8"/>
      <c r="B12" s="8"/>
      <c r="C12" s="121"/>
      <c r="D12" s="13"/>
      <c r="E12" s="131">
        <f>AF5-AF4</f>
        <v>200</v>
      </c>
      <c r="F12" s="131"/>
      <c r="G12" s="136" t="s">
        <v>82</v>
      </c>
      <c r="H12" s="136"/>
      <c r="I12" s="136"/>
      <c r="J12" s="136"/>
      <c r="K12" s="35"/>
      <c r="L12" s="24"/>
      <c r="M12" s="311" t="s">
        <v>77</v>
      </c>
      <c r="N12" s="311"/>
      <c r="O12" s="311"/>
      <c r="P12" s="312">
        <f>P10-P11</f>
        <v>3329.2249999999999</v>
      </c>
      <c r="Q12" s="313"/>
      <c r="R12" s="325" t="s">
        <v>78</v>
      </c>
      <c r="S12" s="326"/>
      <c r="T12" s="326"/>
      <c r="U12" s="326"/>
      <c r="V12" s="326"/>
      <c r="W12" s="326"/>
      <c r="X12" s="326"/>
      <c r="Y12" s="327">
        <f>Y10-Y11</f>
        <v>3184.33</v>
      </c>
      <c r="Z12" s="327"/>
      <c r="AA12" s="327"/>
      <c r="AB12" s="301" t="s">
        <v>74</v>
      </c>
      <c r="AC12" s="301"/>
      <c r="AD12" s="301"/>
      <c r="AE12" s="353">
        <v>50</v>
      </c>
      <c r="AF12" s="354"/>
      <c r="AV12" s="8"/>
      <c r="AW12" s="8"/>
      <c r="AX12" s="8"/>
      <c r="AY12" s="8"/>
      <c r="AZ12" s="8"/>
      <c r="BA12" s="8"/>
    </row>
    <row r="13" spans="1:63" s="8" customFormat="1" ht="10.15" customHeight="1" thickBot="1" x14ac:dyDescent="0.3">
      <c r="C13" s="122"/>
      <c r="D13" s="14"/>
      <c r="E13" s="15"/>
      <c r="F13" s="15"/>
      <c r="G13" s="15"/>
      <c r="H13" s="15"/>
      <c r="I13" s="15"/>
      <c r="J13" s="15"/>
      <c r="K13" s="16"/>
      <c r="M13" s="17"/>
    </row>
    <row r="14" spans="1:63" s="8" customFormat="1" ht="9" customHeight="1" thickBot="1" x14ac:dyDescent="0.3"/>
    <row r="15" spans="1:63" ht="19.149999999999999" customHeight="1" x14ac:dyDescent="0.25">
      <c r="A15" s="8"/>
      <c r="B15" s="8"/>
      <c r="C15" s="217" t="s">
        <v>7</v>
      </c>
      <c r="D15" s="217"/>
      <c r="E15" s="217"/>
      <c r="F15" s="217"/>
      <c r="G15" s="217"/>
      <c r="H15" s="80"/>
      <c r="I15" s="217" t="s">
        <v>9</v>
      </c>
      <c r="J15" s="217"/>
      <c r="K15" s="217"/>
      <c r="L15" s="217"/>
      <c r="M15" s="217"/>
      <c r="N15" s="217"/>
      <c r="O15" s="217"/>
      <c r="P15" s="81"/>
      <c r="Q15" s="271" t="s">
        <v>87</v>
      </c>
      <c r="R15" s="272"/>
      <c r="S15" s="272"/>
      <c r="T15" s="272"/>
      <c r="U15" s="272"/>
      <c r="V15" s="272"/>
      <c r="W15" s="272"/>
      <c r="X15" s="273"/>
      <c r="Y15" s="8"/>
      <c r="Z15" s="267" t="s">
        <v>66</v>
      </c>
      <c r="AA15" s="268"/>
      <c r="AB15" s="268"/>
      <c r="AC15" s="268"/>
      <c r="AD15" s="268"/>
      <c r="AE15" s="268"/>
      <c r="AF15" s="268"/>
      <c r="AG15" s="268"/>
      <c r="AH15" s="268"/>
      <c r="AI15" s="268"/>
      <c r="AJ15" s="269"/>
      <c r="AV15" s="8"/>
      <c r="AW15" s="8"/>
      <c r="AX15" s="8"/>
      <c r="AY15" s="8"/>
      <c r="AZ15" s="8"/>
      <c r="BA15" s="8"/>
    </row>
    <row r="16" spans="1:63" ht="15.75" thickBot="1" x14ac:dyDescent="0.3">
      <c r="A16" s="8"/>
      <c r="B16" s="8"/>
      <c r="C16" s="216" t="s">
        <v>91</v>
      </c>
      <c r="D16" s="216"/>
      <c r="E16" s="216"/>
      <c r="F16" s="216"/>
      <c r="G16" s="216"/>
      <c r="H16" s="25"/>
      <c r="I16" s="216" t="s">
        <v>91</v>
      </c>
      <c r="J16" s="216"/>
      <c r="K16" s="216"/>
      <c r="L16" s="216"/>
      <c r="M16" s="216"/>
      <c r="N16" s="216"/>
      <c r="O16" s="216"/>
      <c r="P16" s="25"/>
      <c r="Q16" s="274" t="s">
        <v>91</v>
      </c>
      <c r="R16" s="275"/>
      <c r="S16" s="275"/>
      <c r="T16" s="275"/>
      <c r="U16" s="275"/>
      <c r="V16" s="275"/>
      <c r="W16" s="275"/>
      <c r="X16" s="276"/>
      <c r="Y16" s="8"/>
      <c r="Z16" s="13"/>
      <c r="AA16" s="8"/>
      <c r="AB16" s="8"/>
      <c r="AC16" s="8"/>
      <c r="AD16" s="8"/>
      <c r="AJ16" s="34"/>
      <c r="AV16" s="8"/>
      <c r="AW16" s="8"/>
      <c r="AX16" s="8"/>
      <c r="AY16" s="8"/>
      <c r="AZ16" s="8"/>
      <c r="BA16" s="8"/>
    </row>
    <row r="17" spans="1:53" ht="15.6" customHeight="1" thickTop="1" thickBot="1" x14ac:dyDescent="0.3">
      <c r="A17" s="8"/>
      <c r="B17" s="8"/>
      <c r="C17" s="238" t="s">
        <v>8</v>
      </c>
      <c r="D17" s="138" t="s">
        <v>33</v>
      </c>
      <c r="E17" s="140"/>
      <c r="F17" s="238" t="s">
        <v>81</v>
      </c>
      <c r="G17" s="238" t="s">
        <v>55</v>
      </c>
      <c r="H17" s="25"/>
      <c r="I17" s="238" t="s">
        <v>8</v>
      </c>
      <c r="J17" s="138" t="s">
        <v>33</v>
      </c>
      <c r="K17" s="139"/>
      <c r="L17" s="139"/>
      <c r="M17" s="140"/>
      <c r="N17" s="238" t="s">
        <v>81</v>
      </c>
      <c r="O17" s="238" t="s">
        <v>55</v>
      </c>
      <c r="P17" s="25"/>
      <c r="Q17" s="244" t="s">
        <v>8</v>
      </c>
      <c r="R17" s="244" t="s">
        <v>33</v>
      </c>
      <c r="S17" s="244"/>
      <c r="T17" s="244"/>
      <c r="U17" s="244" t="s">
        <v>81</v>
      </c>
      <c r="V17" s="244"/>
      <c r="W17" s="244"/>
      <c r="X17" s="244" t="s">
        <v>55</v>
      </c>
      <c r="Y17" s="8"/>
      <c r="Z17" s="13"/>
      <c r="AA17" s="260" t="s">
        <v>83</v>
      </c>
      <c r="AB17" s="261"/>
      <c r="AC17" s="261"/>
      <c r="AD17" s="261"/>
      <c r="AE17" s="261"/>
      <c r="AF17" s="261"/>
      <c r="AG17" s="261"/>
      <c r="AH17" s="261"/>
      <c r="AI17" s="262"/>
      <c r="AJ17" s="34"/>
      <c r="AV17" s="8"/>
      <c r="AW17" s="8"/>
      <c r="AX17" s="8"/>
      <c r="AY17" s="8"/>
      <c r="AZ17" s="8"/>
      <c r="BA17" s="8"/>
    </row>
    <row r="18" spans="1:53" ht="16.5" thickTop="1" thickBot="1" x14ac:dyDescent="0.3">
      <c r="A18" s="8"/>
      <c r="B18" s="8"/>
      <c r="C18" s="239"/>
      <c r="D18" s="141"/>
      <c r="E18" s="143"/>
      <c r="F18" s="239"/>
      <c r="G18" s="239"/>
      <c r="H18" s="25"/>
      <c r="I18" s="239"/>
      <c r="J18" s="141"/>
      <c r="K18" s="142"/>
      <c r="L18" s="142"/>
      <c r="M18" s="143"/>
      <c r="N18" s="239"/>
      <c r="O18" s="239"/>
      <c r="P18" s="25"/>
      <c r="Q18" s="244"/>
      <c r="R18" s="244"/>
      <c r="S18" s="244"/>
      <c r="T18" s="244"/>
      <c r="U18" s="244"/>
      <c r="V18" s="244"/>
      <c r="W18" s="244"/>
      <c r="X18" s="244"/>
      <c r="Y18" s="8"/>
      <c r="Z18" s="13"/>
      <c r="AA18" s="283" t="s">
        <v>35</v>
      </c>
      <c r="AB18" s="284"/>
      <c r="AC18" s="284"/>
      <c r="AD18" s="284"/>
      <c r="AE18" s="285"/>
      <c r="AF18" s="281">
        <v>5.0999999999999996</v>
      </c>
      <c r="AG18" s="282"/>
      <c r="AH18" s="263">
        <f>(AF18*E11)-P11</f>
        <v>3329.2249999999999</v>
      </c>
      <c r="AI18" s="264"/>
      <c r="AJ18" s="34"/>
      <c r="AV18" s="8"/>
      <c r="AW18" s="8"/>
      <c r="AX18" s="8"/>
      <c r="AY18" s="8"/>
      <c r="AZ18" s="8"/>
      <c r="BA18" s="8"/>
    </row>
    <row r="19" spans="1:53" ht="9" customHeight="1" thickTop="1" x14ac:dyDescent="0.25">
      <c r="A19" s="8"/>
      <c r="B19" s="8"/>
      <c r="C19" s="239"/>
      <c r="D19" s="141"/>
      <c r="E19" s="143"/>
      <c r="F19" s="239"/>
      <c r="G19" s="239"/>
      <c r="H19" s="25"/>
      <c r="I19" s="239"/>
      <c r="J19" s="141"/>
      <c r="K19" s="142"/>
      <c r="L19" s="142"/>
      <c r="M19" s="143"/>
      <c r="N19" s="239"/>
      <c r="O19" s="239"/>
      <c r="P19" s="25"/>
      <c r="Q19" s="244"/>
      <c r="R19" s="244"/>
      <c r="S19" s="244"/>
      <c r="T19" s="244"/>
      <c r="U19" s="244"/>
      <c r="V19" s="244"/>
      <c r="W19" s="244"/>
      <c r="X19" s="244"/>
      <c r="Y19" s="8"/>
      <c r="Z19" s="13"/>
      <c r="AA19" s="18"/>
      <c r="AB19" s="18"/>
      <c r="AC19" s="18"/>
      <c r="AD19" s="18"/>
      <c r="AE19" s="18"/>
      <c r="AF19" s="100"/>
      <c r="AG19" s="100"/>
      <c r="AH19" s="100"/>
      <c r="AJ19" s="34"/>
      <c r="AV19" s="8"/>
      <c r="AW19" s="8"/>
      <c r="AX19" s="8"/>
      <c r="AY19" s="8"/>
      <c r="AZ19" s="8"/>
      <c r="BA19" s="8"/>
    </row>
    <row r="20" spans="1:53" ht="16.149999999999999" customHeight="1" thickBot="1" x14ac:dyDescent="0.3">
      <c r="A20" s="8"/>
      <c r="B20" s="8"/>
      <c r="C20" s="240"/>
      <c r="D20" s="241"/>
      <c r="E20" s="242"/>
      <c r="F20" s="240"/>
      <c r="G20" s="240"/>
      <c r="H20" s="18"/>
      <c r="I20" s="240"/>
      <c r="J20" s="241"/>
      <c r="K20" s="243"/>
      <c r="L20" s="243"/>
      <c r="M20" s="242"/>
      <c r="N20" s="240"/>
      <c r="O20" s="240"/>
      <c r="P20" s="18"/>
      <c r="Q20" s="238"/>
      <c r="R20" s="238"/>
      <c r="S20" s="238"/>
      <c r="T20" s="238"/>
      <c r="U20" s="238"/>
      <c r="V20" s="238"/>
      <c r="W20" s="238"/>
      <c r="X20" s="238"/>
      <c r="Y20" s="8"/>
      <c r="Z20" s="13"/>
      <c r="AA20" s="279" t="s">
        <v>43</v>
      </c>
      <c r="AB20" s="280"/>
      <c r="AC20" s="280"/>
      <c r="AD20" s="280"/>
      <c r="AE20" s="280"/>
      <c r="AF20" s="270" t="s">
        <v>45</v>
      </c>
      <c r="AG20" s="270"/>
      <c r="AH20" s="270"/>
      <c r="AI20" s="270"/>
      <c r="AJ20" s="34"/>
      <c r="AV20" s="8"/>
      <c r="AW20" s="8"/>
      <c r="AX20" s="8"/>
      <c r="AY20" s="8"/>
      <c r="AZ20" s="8"/>
      <c r="BA20" s="8"/>
    </row>
    <row r="21" spans="1:53" x14ac:dyDescent="0.25">
      <c r="A21" s="8"/>
      <c r="B21" s="8"/>
      <c r="C21" s="186" t="s">
        <v>10</v>
      </c>
      <c r="D21" s="180" t="s">
        <v>13</v>
      </c>
      <c r="E21" s="182"/>
      <c r="F21" s="71">
        <f>'réservé à l''administration'!L39</f>
        <v>5.7079999999999993</v>
      </c>
      <c r="G21" s="90">
        <f>F21*'réservé à l''administration'!$G$6</f>
        <v>2911.0799999999995</v>
      </c>
      <c r="H21" s="10"/>
      <c r="I21" s="163" t="s">
        <v>10</v>
      </c>
      <c r="J21" s="218" t="s">
        <v>13</v>
      </c>
      <c r="K21" s="219"/>
      <c r="L21" s="219"/>
      <c r="M21" s="220"/>
      <c r="N21" s="71">
        <f>'réservé à l''administration'!P39</f>
        <v>5.4960000000000004</v>
      </c>
      <c r="O21" s="86">
        <f>N21*'réservé à l''administration'!G6</f>
        <v>2802.96</v>
      </c>
      <c r="P21" s="10"/>
      <c r="Q21" s="163" t="s">
        <v>10</v>
      </c>
      <c r="R21" s="180" t="s">
        <v>13</v>
      </c>
      <c r="S21" s="181"/>
      <c r="T21" s="182"/>
      <c r="U21" s="248">
        <f>'réservé à l''administration'!T39</f>
        <v>6.5000000000000009</v>
      </c>
      <c r="V21" s="249"/>
      <c r="W21" s="250"/>
      <c r="X21" s="86">
        <f>U21*'réservé à l''administration'!$G6</f>
        <v>3315.0000000000005</v>
      </c>
      <c r="Y21" s="8"/>
      <c r="Z21" s="13"/>
      <c r="AA21" s="138" t="s">
        <v>44</v>
      </c>
      <c r="AB21" s="139"/>
      <c r="AC21" s="139"/>
      <c r="AD21" s="140"/>
      <c r="AE21" s="359">
        <f>IF(AND(E11&gt;=501,E11&lt;=520),AVERAGE(F21,N21,U21),IF(AND(E11&gt;=521,E11&lt;=540),AVERAGE(F22,N22,U22),IF(AND(E11&gt;=541,E11&lt;=561),AVERAGE(F23,N23,U23),IF(AND(E11&gt;=561,E11&lt;=580),AVERAGE(F24,N24,U24),IF(AND(E11&gt;=581,E11&lt;=600),AVERAGE(F25,N25,U25),IF(AND(E11&gt;=601,E11&lt;=620),AVERAGE(F26,N26,U26),IF(AND(E11&gt;=621,E11&lt;=640),AVERAGE(F27,N27,U27),IF(AND(E11&gt;=641,E11&lt;=660),AVERAGE(F28,N28,U28),IF(AND(E11&gt;=661,E11&lt;=680),AVERAGE(F29,N29,U29),IF(AND(E11&gt;=681,E11&lt;=700),AVERAGE(F30,N30,U30),IF(AND(E11&gt;=701,E11&lt;=720),AVERAGE(F31,N31,U31),IF(AND(E11&gt;=721,E11&lt;=740),AVERAGE(F32,N32,U32),IF(AND(E11&gt;=741,E11&lt;=760),AVERAGE(F33,N33,U33),IF(AND(E11&gt;=761,E11&lt;=780),AVERAGE(F34,N34,U34),IF(AND(E11&gt;781,E11&lt;=800),AVERAGE(F35,N35,U35),IF(AND(E11&gt;=801,E11&lt;=820),AVERAGE(F36,N36,U36),IF(AND(E11&gt;=821,E11&lt;=840),AVERAGE(F37,N37,U37),IF(AND(E11&gt;=841,E11&lt;=860),AVERAGE(F38,N38,U38),IF(AND(E11&gt;=861,E11&lt;=881),AVERAGE(F39,N39,U39),IF(AND(E11&gt;=881,E11&lt;=901),AVERAGE(F40,N40,U40)
))))))))))))))))))))</f>
        <v>5.1566666666666672</v>
      </c>
      <c r="AF21" s="265">
        <v>0.05</v>
      </c>
      <c r="AG21" s="265"/>
      <c r="AH21" s="289">
        <f>$AE$21+AF21</f>
        <v>5.206666666666667</v>
      </c>
      <c r="AI21" s="289"/>
      <c r="AJ21" s="34"/>
      <c r="AV21" s="8"/>
      <c r="AW21" s="8"/>
      <c r="AX21" s="8"/>
      <c r="AY21" s="8"/>
      <c r="AZ21" s="8"/>
      <c r="BA21" s="8"/>
    </row>
    <row r="22" spans="1:53" ht="14.45" customHeight="1" x14ac:dyDescent="0.25">
      <c r="A22" s="8"/>
      <c r="B22" s="8"/>
      <c r="C22" s="187"/>
      <c r="D22" s="166" t="s">
        <v>14</v>
      </c>
      <c r="E22" s="166"/>
      <c r="F22" s="70">
        <f>'réservé à l''administration'!L40</f>
        <v>5.5839999999999996</v>
      </c>
      <c r="G22" s="87">
        <f>F22*'réservé à l''administration'!$G$7</f>
        <v>2959.52</v>
      </c>
      <c r="H22" s="10"/>
      <c r="I22" s="164"/>
      <c r="J22" s="221" t="s">
        <v>14</v>
      </c>
      <c r="K22" s="222"/>
      <c r="L22" s="222"/>
      <c r="M22" s="223"/>
      <c r="N22" s="5">
        <f>'réservé à l''administration'!P40</f>
        <v>5.4980000000000002</v>
      </c>
      <c r="O22" s="87">
        <f>N22*'réservé à l''administration'!G7</f>
        <v>2913.94</v>
      </c>
      <c r="P22" s="10"/>
      <c r="Q22" s="164"/>
      <c r="R22" s="166" t="s">
        <v>14</v>
      </c>
      <c r="S22" s="166"/>
      <c r="T22" s="166"/>
      <c r="U22" s="251">
        <f>'réservé à l''administration'!T40</f>
        <v>6.3500000000000005</v>
      </c>
      <c r="V22" s="252"/>
      <c r="W22" s="253"/>
      <c r="X22" s="87">
        <f>U22*'réservé à l''administration'!$G7</f>
        <v>3365.5000000000005</v>
      </c>
      <c r="Y22" s="8"/>
      <c r="Z22" s="13"/>
      <c r="AA22" s="141"/>
      <c r="AB22" s="142"/>
      <c r="AC22" s="142"/>
      <c r="AD22" s="143"/>
      <c r="AE22" s="359"/>
      <c r="AF22" s="265">
        <v>0.1</v>
      </c>
      <c r="AG22" s="265"/>
      <c r="AH22" s="289">
        <f>$AE$21+AF22</f>
        <v>5.2566666666666668</v>
      </c>
      <c r="AI22" s="289"/>
      <c r="AJ22" s="34"/>
      <c r="AV22" s="8"/>
      <c r="AW22" s="8"/>
      <c r="AX22" s="8"/>
      <c r="AY22" s="8"/>
      <c r="AZ22" s="8"/>
      <c r="BA22" s="8"/>
    </row>
    <row r="23" spans="1:53" ht="14.45" customHeight="1" x14ac:dyDescent="0.25">
      <c r="A23" s="8"/>
      <c r="B23" s="8"/>
      <c r="C23" s="187"/>
      <c r="D23" s="166" t="s">
        <v>15</v>
      </c>
      <c r="E23" s="166"/>
      <c r="F23" s="5">
        <f>'réservé à l''administration'!L41</f>
        <v>5.46</v>
      </c>
      <c r="G23" s="87">
        <f>F23*'réservé à l''administration'!$G$8</f>
        <v>3003</v>
      </c>
      <c r="H23" s="10"/>
      <c r="I23" s="164"/>
      <c r="J23" s="221" t="s">
        <v>15</v>
      </c>
      <c r="K23" s="222"/>
      <c r="L23" s="222"/>
      <c r="M23" s="223"/>
      <c r="N23" s="5">
        <f>'réservé à l''administration'!P41</f>
        <v>5.5</v>
      </c>
      <c r="O23" s="87">
        <f>N23*'réservé à l''administration'!G8</f>
        <v>3025</v>
      </c>
      <c r="P23" s="10"/>
      <c r="Q23" s="164"/>
      <c r="R23" s="166" t="s">
        <v>15</v>
      </c>
      <c r="S23" s="166"/>
      <c r="T23" s="166"/>
      <c r="U23" s="251">
        <f>'réservé à l''administration'!T41</f>
        <v>6.2</v>
      </c>
      <c r="V23" s="252"/>
      <c r="W23" s="253"/>
      <c r="X23" s="87">
        <f>U23*'réservé à l''administration'!$G8</f>
        <v>3410</v>
      </c>
      <c r="Y23" s="8"/>
      <c r="Z23" s="13"/>
      <c r="AA23" s="141"/>
      <c r="AB23" s="142"/>
      <c r="AC23" s="142"/>
      <c r="AD23" s="143"/>
      <c r="AE23" s="359"/>
      <c r="AF23" s="265">
        <v>0.2</v>
      </c>
      <c r="AG23" s="265"/>
      <c r="AH23" s="289">
        <f>$AE$21+AF23</f>
        <v>5.3566666666666674</v>
      </c>
      <c r="AI23" s="289"/>
      <c r="AJ23" s="34"/>
      <c r="AV23" s="8"/>
      <c r="AW23" s="8"/>
      <c r="AX23" s="8"/>
      <c r="AY23" s="8"/>
      <c r="AZ23" s="8"/>
      <c r="BA23" s="8"/>
    </row>
    <row r="24" spans="1:53" ht="14.45" customHeight="1" x14ac:dyDescent="0.25">
      <c r="A24" s="8"/>
      <c r="B24" s="8"/>
      <c r="C24" s="187"/>
      <c r="D24" s="166" t="s">
        <v>16</v>
      </c>
      <c r="E24" s="166"/>
      <c r="F24" s="5">
        <f>'réservé à l''administration'!L42</f>
        <v>5.38</v>
      </c>
      <c r="G24" s="87">
        <f>F24*'réservé à l''administration'!$G$9</f>
        <v>3066.6</v>
      </c>
      <c r="H24" s="10"/>
      <c r="I24" s="164"/>
      <c r="J24" s="221" t="s">
        <v>16</v>
      </c>
      <c r="K24" s="222"/>
      <c r="L24" s="222"/>
      <c r="M24" s="223"/>
      <c r="N24" s="5">
        <f>'réservé à l''administration'!P42</f>
        <v>5.3479999999999999</v>
      </c>
      <c r="O24" s="87">
        <f>N24*'réservé à l''administration'!G9</f>
        <v>3048.36</v>
      </c>
      <c r="P24" s="10"/>
      <c r="Q24" s="164"/>
      <c r="R24" s="166" t="s">
        <v>16</v>
      </c>
      <c r="S24" s="166"/>
      <c r="T24" s="166"/>
      <c r="U24" s="251">
        <f>'réservé à l''administration'!T42</f>
        <v>6.0940000000000003</v>
      </c>
      <c r="V24" s="252"/>
      <c r="W24" s="253"/>
      <c r="X24" s="87">
        <f>U24*'réservé à l''administration'!$G9</f>
        <v>3473.5800000000004</v>
      </c>
      <c r="Y24" s="8"/>
      <c r="Z24" s="13"/>
      <c r="AA24" s="141"/>
      <c r="AB24" s="142"/>
      <c r="AC24" s="142"/>
      <c r="AD24" s="143"/>
      <c r="AE24" s="359"/>
      <c r="AF24" s="266">
        <v>0.05</v>
      </c>
      <c r="AG24" s="266"/>
      <c r="AH24" s="358">
        <f>$AE$21-AF24</f>
        <v>5.1066666666666674</v>
      </c>
      <c r="AI24" s="358"/>
      <c r="AJ24" s="34"/>
      <c r="AV24" s="8"/>
      <c r="AW24" s="8"/>
      <c r="AX24" s="8"/>
      <c r="AY24" s="8"/>
      <c r="AZ24" s="8"/>
      <c r="BA24" s="8"/>
    </row>
    <row r="25" spans="1:53" ht="15.75" thickBot="1" x14ac:dyDescent="0.3">
      <c r="A25" s="8"/>
      <c r="B25" s="8"/>
      <c r="C25" s="188"/>
      <c r="D25" s="157" t="s">
        <v>17</v>
      </c>
      <c r="E25" s="158"/>
      <c r="F25" s="48">
        <f>'réservé à l''administration'!L43</f>
        <v>5.3</v>
      </c>
      <c r="G25" s="91">
        <f>F25*'réservé à l''administration'!$G$10</f>
        <v>3127</v>
      </c>
      <c r="H25" s="10"/>
      <c r="I25" s="165"/>
      <c r="J25" s="194" t="s">
        <v>17</v>
      </c>
      <c r="K25" s="195"/>
      <c r="L25" s="195"/>
      <c r="M25" s="196"/>
      <c r="N25" s="92">
        <f>'réservé à l''administration'!P43</f>
        <v>5.1959999999999997</v>
      </c>
      <c r="O25" s="91">
        <f>N25*'réservé à l''administration'!G10</f>
        <v>3065.64</v>
      </c>
      <c r="P25" s="10"/>
      <c r="Q25" s="165"/>
      <c r="R25" s="157" t="s">
        <v>17</v>
      </c>
      <c r="S25" s="167"/>
      <c r="T25" s="158"/>
      <c r="U25" s="254">
        <f>'réservé à l''administration'!T43</f>
        <v>5.9880000000000004</v>
      </c>
      <c r="V25" s="255"/>
      <c r="W25" s="256"/>
      <c r="X25" s="91">
        <f>U25*'réservé à l''administration'!$G10</f>
        <v>3532.92</v>
      </c>
      <c r="Y25" s="8"/>
      <c r="Z25" s="13"/>
      <c r="AA25" s="141"/>
      <c r="AB25" s="142"/>
      <c r="AC25" s="142"/>
      <c r="AD25" s="143"/>
      <c r="AE25" s="359"/>
      <c r="AF25" s="266">
        <v>0.1</v>
      </c>
      <c r="AG25" s="266"/>
      <c r="AH25" s="358">
        <f>$AE$21-AF25</f>
        <v>5.0566666666666675</v>
      </c>
      <c r="AI25" s="358"/>
      <c r="AJ25" s="34"/>
      <c r="AV25" s="8"/>
      <c r="AW25" s="8"/>
      <c r="AX25" s="8"/>
      <c r="AY25" s="8"/>
      <c r="AZ25" s="8"/>
      <c r="BA25" s="8"/>
    </row>
    <row r="26" spans="1:53" x14ac:dyDescent="0.25">
      <c r="A26" s="8"/>
      <c r="B26" s="8"/>
      <c r="C26" s="148" t="s">
        <v>4</v>
      </c>
      <c r="D26" s="168" t="s">
        <v>18</v>
      </c>
      <c r="E26" s="170"/>
      <c r="F26" s="44">
        <f>'réservé à l''administration'!L44</f>
        <v>5.22</v>
      </c>
      <c r="G26" s="89">
        <f>F26*'réservé à l''administration'!$G$11</f>
        <v>3184.2</v>
      </c>
      <c r="H26" s="10"/>
      <c r="I26" s="151" t="s">
        <v>4</v>
      </c>
      <c r="J26" s="224" t="s">
        <v>18</v>
      </c>
      <c r="K26" s="225"/>
      <c r="L26" s="225"/>
      <c r="M26" s="226"/>
      <c r="N26" s="47">
        <f>'réservé à l''administration'!P44</f>
        <v>5.0440000000000005</v>
      </c>
      <c r="O26" s="82">
        <f>N26*'réservé à l''administration'!$G11</f>
        <v>3076.84</v>
      </c>
      <c r="P26" s="10"/>
      <c r="Q26" s="151" t="s">
        <v>4</v>
      </c>
      <c r="R26" s="168" t="s">
        <v>18</v>
      </c>
      <c r="S26" s="169"/>
      <c r="T26" s="170"/>
      <c r="U26" s="171">
        <f>'réservé à l''administration'!T44</f>
        <v>5.8819999999999997</v>
      </c>
      <c r="V26" s="172"/>
      <c r="W26" s="173"/>
      <c r="X26" s="82">
        <f>U26*'réservé à l''administration'!$G11</f>
        <v>3588.02</v>
      </c>
      <c r="Y26" s="8"/>
      <c r="Z26" s="13"/>
      <c r="AA26" s="144"/>
      <c r="AB26" s="145"/>
      <c r="AC26" s="145"/>
      <c r="AD26" s="146"/>
      <c r="AE26" s="359"/>
      <c r="AF26" s="266">
        <v>0.2</v>
      </c>
      <c r="AG26" s="266"/>
      <c r="AH26" s="358">
        <f>$AE$21-AF26</f>
        <v>4.956666666666667</v>
      </c>
      <c r="AI26" s="358"/>
      <c r="AJ26" s="34"/>
      <c r="AV26" s="8"/>
      <c r="AW26" s="8"/>
      <c r="AX26" s="8"/>
      <c r="AY26" s="8"/>
      <c r="AZ26" s="8"/>
      <c r="BA26" s="8"/>
    </row>
    <row r="27" spans="1:53" x14ac:dyDescent="0.25">
      <c r="A27" s="8"/>
      <c r="B27" s="8"/>
      <c r="C27" s="149"/>
      <c r="D27" s="159" t="s">
        <v>19</v>
      </c>
      <c r="E27" s="159"/>
      <c r="F27" s="45">
        <f>'réservé à l''administration'!L45</f>
        <v>5.14</v>
      </c>
      <c r="G27" s="83">
        <f>F27*'réservé à l''administration'!$G$12</f>
        <v>3238.2</v>
      </c>
      <c r="H27" s="10"/>
      <c r="I27" s="152"/>
      <c r="J27" s="227" t="s">
        <v>19</v>
      </c>
      <c r="K27" s="228"/>
      <c r="L27" s="228"/>
      <c r="M27" s="229"/>
      <c r="N27" s="7">
        <f>'réservé à l''administration'!P45</f>
        <v>4.8920000000000003</v>
      </c>
      <c r="O27" s="83">
        <f>N27*'réservé à l''administration'!$G12</f>
        <v>3081.96</v>
      </c>
      <c r="P27" s="10"/>
      <c r="Q27" s="152"/>
      <c r="R27" s="159" t="s">
        <v>19</v>
      </c>
      <c r="S27" s="159"/>
      <c r="T27" s="159"/>
      <c r="U27" s="174">
        <f>'réservé à l''administration'!T45</f>
        <v>5.7759999999999998</v>
      </c>
      <c r="V27" s="175"/>
      <c r="W27" s="176"/>
      <c r="X27" s="83">
        <f>U27*'réservé à l''administration'!$G12</f>
        <v>3638.8799999999997</v>
      </c>
      <c r="Y27" s="8"/>
      <c r="Z27" s="13"/>
      <c r="AA27" s="18"/>
      <c r="AB27" s="18"/>
      <c r="AC27" s="20"/>
      <c r="AD27" s="21"/>
      <c r="AE27" s="22"/>
      <c r="AF27" s="22"/>
      <c r="AI27" s="38"/>
      <c r="AJ27" s="34"/>
      <c r="AV27" s="8"/>
      <c r="AW27" s="8"/>
      <c r="AX27" s="8"/>
      <c r="AY27" s="8"/>
      <c r="AZ27" s="8"/>
      <c r="BA27" s="8"/>
    </row>
    <row r="28" spans="1:53" x14ac:dyDescent="0.25">
      <c r="A28" s="8"/>
      <c r="B28" s="8"/>
      <c r="C28" s="149"/>
      <c r="D28" s="159" t="s">
        <v>20</v>
      </c>
      <c r="E28" s="159"/>
      <c r="F28" s="45">
        <f>'réservé à l''administration'!L46</f>
        <v>5.0599999999999996</v>
      </c>
      <c r="G28" s="83">
        <f>F28*'réservé à l''administration'!G13</f>
        <v>3288.9999999999995</v>
      </c>
      <c r="H28" s="10"/>
      <c r="I28" s="152"/>
      <c r="J28" s="227" t="s">
        <v>20</v>
      </c>
      <c r="K28" s="228"/>
      <c r="L28" s="228"/>
      <c r="M28" s="229"/>
      <c r="N28" s="7">
        <f>'réservé à l''administration'!P46</f>
        <v>4.74</v>
      </c>
      <c r="O28" s="83">
        <f>N28*'réservé à l''administration'!$G13</f>
        <v>3081</v>
      </c>
      <c r="P28" s="10"/>
      <c r="Q28" s="152"/>
      <c r="R28" s="159" t="s">
        <v>20</v>
      </c>
      <c r="S28" s="159"/>
      <c r="T28" s="159"/>
      <c r="U28" s="174">
        <f>'réservé à l''administration'!T46</f>
        <v>5.67</v>
      </c>
      <c r="V28" s="175"/>
      <c r="W28" s="176"/>
      <c r="X28" s="83">
        <f>U28*'réservé à l''administration'!$G13</f>
        <v>3685.5</v>
      </c>
      <c r="Y28" s="8"/>
      <c r="Z28" s="13"/>
      <c r="AA28" s="147" t="s">
        <v>46</v>
      </c>
      <c r="AB28" s="147"/>
      <c r="AC28" s="147"/>
      <c r="AD28" s="147"/>
      <c r="AE28" s="147"/>
      <c r="AF28" s="357" t="s">
        <v>47</v>
      </c>
      <c r="AG28" s="357"/>
      <c r="AH28" s="357"/>
      <c r="AI28" s="357"/>
      <c r="AJ28" s="34"/>
      <c r="AV28" s="8"/>
      <c r="AW28" s="8"/>
      <c r="AX28" s="8"/>
      <c r="AY28" s="8"/>
      <c r="AZ28" s="8"/>
      <c r="BA28" s="8"/>
    </row>
    <row r="29" spans="1:53" x14ac:dyDescent="0.25">
      <c r="A29" s="8"/>
      <c r="B29" s="8"/>
      <c r="C29" s="149"/>
      <c r="D29" s="159" t="s">
        <v>21</v>
      </c>
      <c r="E29" s="159"/>
      <c r="F29" s="45">
        <f>'réservé à l''administration'!L47</f>
        <v>5.0039999999999996</v>
      </c>
      <c r="G29" s="83">
        <f>F29*'réservé à l''administration'!G14</f>
        <v>3252.6</v>
      </c>
      <c r="H29" s="10"/>
      <c r="I29" s="152"/>
      <c r="J29" s="227" t="s">
        <v>21</v>
      </c>
      <c r="K29" s="228"/>
      <c r="L29" s="228"/>
      <c r="M29" s="229"/>
      <c r="N29" s="7">
        <f>'réservé à l''administration'!P47</f>
        <v>4.6760000000000002</v>
      </c>
      <c r="O29" s="83">
        <f>N29*'réservé à l''administration'!$G14</f>
        <v>3039.4</v>
      </c>
      <c r="P29" s="10"/>
      <c r="Q29" s="152"/>
      <c r="R29" s="159" t="s">
        <v>21</v>
      </c>
      <c r="S29" s="159"/>
      <c r="T29" s="159"/>
      <c r="U29" s="174">
        <f>'réservé à l''administration'!T47</f>
        <v>5.5380000000000003</v>
      </c>
      <c r="V29" s="175"/>
      <c r="W29" s="176"/>
      <c r="X29" s="83">
        <f>U29*'réservé à l''administration'!$G14</f>
        <v>3599.7000000000003</v>
      </c>
      <c r="Y29" s="8"/>
      <c r="Z29" s="13"/>
      <c r="AA29" s="138" t="s">
        <v>48</v>
      </c>
      <c r="AB29" s="139"/>
      <c r="AC29" s="139"/>
      <c r="AD29" s="140"/>
      <c r="AE29" s="137">
        <f>IF(AND(E11&gt;=501,E11&lt;=520),AVERAGE('réservé à l''administration'!D37:E37),IF(AND(E11&gt;521,E11&lt;=540),AVERAGE('réservé à l''administration'!D38:E38),IF(AND(E11&gt;541,E11&lt;=561),AVERAGE('réservé à l''administration'!D39:E39),IF(AND(E11&gt;=561,E11&lt;=580),AVERAGE('réservé à l''administration'!D40:E40),IF(AND(E11&gt;581,E11&lt;=600),AVERAGE('réservé à l''administration'!D41:E41),IF(AND(E11&gt;601,E11&lt;=620),AVERAGE('réservé à l''administration'!D42:E42),IF(AND(E11&gt;=621,E11&lt;=640),AVERAGE('réservé à l''administration'!D43:E43),IF(AND(E11&gt;641,E11&lt;=660),AVERAGE('réservé à l''administration'!D44:E44),IF(AND(E11&gt;661,E11&lt;=680),AVERAGE('réservé à l''administration'!D45:E45),IF(AND(E11&gt;=681,E11&lt;=700),AVERAGE('réservé à l''administration'!D46:E46),IF(AND(E11&gt;701,E11&lt;=720),AVERAGE('réservé à l''administration'!D47:E47),IF(AND(E11&gt;721,E11&lt;=740),AVERAGE('réservé à l''administration'!D48:E48),IF(AND(E11&gt;=741,E11&lt;=760),AVERAGE('réservé à l''administration'!D49:E49),IF(AND(E11&gt;761,E11&lt;=780),AVERAGE('réservé à l''administration'!D50:E50),IF(AND(E11&gt;781,E11&lt;=800),AVERAGE('réservé à l''administration'!D51:E51),IF(AND(E11&gt;=801,E11&lt;=820),AVERAGE('réservé à l''administration'!D52:E52),IF(AND(E11&gt;821,E11&lt;=840),AVERAGE('réservé à l''administration'!D53:E53),IF(AND(E11&gt;841,E11&lt;=860),AVERAGE('réservé à l''administration'!D54:E54),IF(AND(E11&gt;=861,E11&lt;=881),AVERAGE('réservé à l''administration'!D55:E55),IF(AND(E11&gt;881,E11&lt;=901),AVERAGE('réservé à l''administration'!D56:E56)
))))))))))))))))))))</f>
        <v>5.3650000000000002</v>
      </c>
      <c r="AF29" s="265">
        <v>0.05</v>
      </c>
      <c r="AG29" s="265"/>
      <c r="AH29" s="351">
        <f>$AE$29+AF29</f>
        <v>5.415</v>
      </c>
      <c r="AI29" s="351"/>
      <c r="AJ29" s="95"/>
      <c r="AV29" s="8"/>
      <c r="AW29" s="8"/>
      <c r="AX29" s="8"/>
      <c r="AY29" s="8"/>
      <c r="AZ29" s="8"/>
      <c r="BA29" s="8"/>
    </row>
    <row r="30" spans="1:53" ht="15.75" thickBot="1" x14ac:dyDescent="0.3">
      <c r="A30" s="8"/>
      <c r="B30" s="8"/>
      <c r="C30" s="150"/>
      <c r="D30" s="161" t="s">
        <v>22</v>
      </c>
      <c r="E30" s="162"/>
      <c r="F30" s="37">
        <f>'réservé à l''administration'!L48</f>
        <v>4.9479999999999995</v>
      </c>
      <c r="G30" s="85">
        <f>F30*'réservé à l''administration'!G15</f>
        <v>3414.1199999999994</v>
      </c>
      <c r="H30" s="10"/>
      <c r="I30" s="153"/>
      <c r="J30" s="230" t="s">
        <v>22</v>
      </c>
      <c r="K30" s="231"/>
      <c r="L30" s="231"/>
      <c r="M30" s="232"/>
      <c r="N30" s="69">
        <f>'réservé à l''administration'!P48</f>
        <v>4.6120000000000001</v>
      </c>
      <c r="O30" s="85">
        <f>N30*'réservé à l''administration'!$G15</f>
        <v>3182.28</v>
      </c>
      <c r="P30" s="10"/>
      <c r="Q30" s="153"/>
      <c r="R30" s="161" t="s">
        <v>22</v>
      </c>
      <c r="S30" s="204"/>
      <c r="T30" s="162"/>
      <c r="U30" s="177">
        <f>'réservé à l''administration'!T48</f>
        <v>5.4060000000000006</v>
      </c>
      <c r="V30" s="178"/>
      <c r="W30" s="179"/>
      <c r="X30" s="85">
        <f>U30*'réservé à l''administration'!$G15</f>
        <v>3730.1400000000003</v>
      </c>
      <c r="Y30" s="8"/>
      <c r="Z30" s="13"/>
      <c r="AA30" s="141"/>
      <c r="AB30" s="142"/>
      <c r="AC30" s="142"/>
      <c r="AD30" s="143"/>
      <c r="AE30" s="137"/>
      <c r="AF30" s="265">
        <v>0.1</v>
      </c>
      <c r="AG30" s="265"/>
      <c r="AH30" s="351">
        <f>$AE$29+AF30</f>
        <v>5.4649999999999999</v>
      </c>
      <c r="AI30" s="351"/>
      <c r="AJ30" s="95"/>
      <c r="AV30" s="8"/>
      <c r="AW30" s="8"/>
      <c r="AX30" s="8"/>
      <c r="AY30" s="8"/>
      <c r="AZ30" s="8"/>
      <c r="BA30" s="8"/>
    </row>
    <row r="31" spans="1:53" x14ac:dyDescent="0.25">
      <c r="A31" s="8"/>
      <c r="B31" s="8"/>
      <c r="C31" s="186" t="s">
        <v>5</v>
      </c>
      <c r="D31" s="189" t="s">
        <v>23</v>
      </c>
      <c r="E31" s="190"/>
      <c r="F31" s="46">
        <f>'réservé à l''administration'!L49</f>
        <v>4.8920000000000003</v>
      </c>
      <c r="G31" s="86">
        <f>F31*'réservé à l''administration'!G16</f>
        <v>3473.32</v>
      </c>
      <c r="H31" s="10"/>
      <c r="I31" s="163" t="s">
        <v>5</v>
      </c>
      <c r="J31" s="233" t="s">
        <v>23</v>
      </c>
      <c r="K31" s="234"/>
      <c r="L31" s="234"/>
      <c r="M31" s="235"/>
      <c r="N31" s="67">
        <f>'réservé à l''administration'!P49</f>
        <v>4.548</v>
      </c>
      <c r="O31" s="86">
        <f>N31*'réservé à l''administration'!$G16</f>
        <v>3229.08</v>
      </c>
      <c r="P31" s="10"/>
      <c r="Q31" s="163" t="s">
        <v>5</v>
      </c>
      <c r="R31" s="189" t="s">
        <v>23</v>
      </c>
      <c r="S31" s="205"/>
      <c r="T31" s="190"/>
      <c r="U31" s="213">
        <f>'réservé à l''administration'!T49</f>
        <v>5.2739999999999991</v>
      </c>
      <c r="V31" s="214"/>
      <c r="W31" s="215"/>
      <c r="X31" s="86">
        <f>U31*'réservé à l''administration'!$G16</f>
        <v>3744.5399999999995</v>
      </c>
      <c r="Y31" s="8"/>
      <c r="Z31" s="13"/>
      <c r="AA31" s="141"/>
      <c r="AB31" s="142"/>
      <c r="AC31" s="142"/>
      <c r="AD31" s="143"/>
      <c r="AE31" s="137"/>
      <c r="AF31" s="265">
        <v>0.2</v>
      </c>
      <c r="AG31" s="265"/>
      <c r="AH31" s="351">
        <f>$AE$29+AF31</f>
        <v>5.5650000000000004</v>
      </c>
      <c r="AI31" s="351"/>
      <c r="AJ31" s="34"/>
      <c r="AV31" s="8"/>
      <c r="AW31" s="8"/>
      <c r="AX31" s="8"/>
      <c r="AY31" s="8"/>
      <c r="AZ31" s="8"/>
      <c r="BA31" s="8"/>
    </row>
    <row r="32" spans="1:53" x14ac:dyDescent="0.25">
      <c r="A32" s="8"/>
      <c r="B32" s="8"/>
      <c r="C32" s="187"/>
      <c r="D32" s="160" t="s">
        <v>24</v>
      </c>
      <c r="E32" s="160"/>
      <c r="F32" s="6">
        <f>'réservé à l''administration'!L50</f>
        <v>4.8360000000000003</v>
      </c>
      <c r="G32" s="87">
        <f>F32*'réservé à l''administration'!G17</f>
        <v>3530.28</v>
      </c>
      <c r="H32" s="10"/>
      <c r="I32" s="164"/>
      <c r="J32" s="191" t="s">
        <v>24</v>
      </c>
      <c r="K32" s="192"/>
      <c r="L32" s="192"/>
      <c r="M32" s="193"/>
      <c r="N32" s="66">
        <f>'réservé à l''administration'!P50</f>
        <v>4.484</v>
      </c>
      <c r="O32" s="87">
        <f>N32*'réservé à l''administration'!$G17</f>
        <v>3273.32</v>
      </c>
      <c r="P32" s="10"/>
      <c r="Q32" s="164"/>
      <c r="R32" s="160" t="s">
        <v>24</v>
      </c>
      <c r="S32" s="160"/>
      <c r="T32" s="160"/>
      <c r="U32" s="207">
        <f>'réservé à l''administration'!T50</f>
        <v>5.1419999999999995</v>
      </c>
      <c r="V32" s="208"/>
      <c r="W32" s="209"/>
      <c r="X32" s="87">
        <f>U32*'réservé à l''administration'!$G17</f>
        <v>3753.6599999999994</v>
      </c>
      <c r="Y32" s="8"/>
      <c r="Z32" s="13"/>
      <c r="AA32" s="141"/>
      <c r="AB32" s="142"/>
      <c r="AC32" s="142"/>
      <c r="AD32" s="143"/>
      <c r="AE32" s="137"/>
      <c r="AF32" s="266">
        <v>0.05</v>
      </c>
      <c r="AG32" s="266"/>
      <c r="AH32" s="352">
        <f>$AE$29-AF32</f>
        <v>5.3150000000000004</v>
      </c>
      <c r="AI32" s="352"/>
      <c r="AJ32" s="34"/>
      <c r="AV32" s="8"/>
      <c r="AW32" s="8"/>
      <c r="AX32" s="8"/>
      <c r="AY32" s="8"/>
      <c r="AZ32" s="8"/>
      <c r="BA32" s="8"/>
    </row>
    <row r="33" spans="1:53" x14ac:dyDescent="0.25">
      <c r="A33" s="8"/>
      <c r="B33" s="8"/>
      <c r="C33" s="187"/>
      <c r="D33" s="160" t="s">
        <v>25</v>
      </c>
      <c r="E33" s="160"/>
      <c r="F33" s="6">
        <f>'réservé à l''administration'!L51</f>
        <v>4.78</v>
      </c>
      <c r="G33" s="87">
        <f>F33*'réservé à l''administration'!G18</f>
        <v>3585</v>
      </c>
      <c r="H33" s="10"/>
      <c r="I33" s="164"/>
      <c r="J33" s="191" t="s">
        <v>25</v>
      </c>
      <c r="K33" s="192"/>
      <c r="L33" s="192"/>
      <c r="M33" s="193"/>
      <c r="N33" s="66">
        <f>'réservé à l''administration'!P51</f>
        <v>4.42</v>
      </c>
      <c r="O33" s="87">
        <f>N33*'réservé à l''administration'!$G18</f>
        <v>3315</v>
      </c>
      <c r="P33" s="10"/>
      <c r="Q33" s="164"/>
      <c r="R33" s="160" t="s">
        <v>25</v>
      </c>
      <c r="S33" s="160"/>
      <c r="T33" s="160"/>
      <c r="U33" s="207">
        <f>'réservé à l''administration'!T51</f>
        <v>5.01</v>
      </c>
      <c r="V33" s="208"/>
      <c r="W33" s="209"/>
      <c r="X33" s="87">
        <f>U33*'réservé à l''administration'!$G18</f>
        <v>3757.5</v>
      </c>
      <c r="Y33" s="8"/>
      <c r="Z33" s="96"/>
      <c r="AA33" s="141"/>
      <c r="AB33" s="142"/>
      <c r="AC33" s="142"/>
      <c r="AD33" s="143"/>
      <c r="AE33" s="137"/>
      <c r="AF33" s="266">
        <v>0.1</v>
      </c>
      <c r="AG33" s="266"/>
      <c r="AH33" s="352">
        <f>$AE$29-AF33</f>
        <v>5.2650000000000006</v>
      </c>
      <c r="AI33" s="352"/>
      <c r="AJ33" s="34"/>
      <c r="AV33" s="8"/>
      <c r="AW33" s="8"/>
      <c r="AX33" s="8"/>
      <c r="AY33" s="8"/>
      <c r="AZ33" s="8"/>
      <c r="BA33" s="8"/>
    </row>
    <row r="34" spans="1:53" x14ac:dyDescent="0.25">
      <c r="A34" s="8"/>
      <c r="B34" s="8"/>
      <c r="C34" s="187"/>
      <c r="D34" s="160" t="s">
        <v>26</v>
      </c>
      <c r="E34" s="160"/>
      <c r="F34" s="6">
        <f>'réservé à l''administration'!L52</f>
        <v>4.6459999999999999</v>
      </c>
      <c r="G34" s="87">
        <f>F34*'réservé à l''administration'!G19</f>
        <v>3577.42</v>
      </c>
      <c r="H34" s="10"/>
      <c r="I34" s="164"/>
      <c r="J34" s="191" t="s">
        <v>26</v>
      </c>
      <c r="K34" s="192"/>
      <c r="L34" s="192"/>
      <c r="M34" s="193"/>
      <c r="N34" s="66">
        <f>'réservé à l''administration'!P52</f>
        <v>4.3259999999999996</v>
      </c>
      <c r="O34" s="87">
        <f>N34*'réservé à l''administration'!$G19</f>
        <v>3331.0199999999995</v>
      </c>
      <c r="P34" s="10"/>
      <c r="Q34" s="164"/>
      <c r="R34" s="160" t="s">
        <v>26</v>
      </c>
      <c r="S34" s="160"/>
      <c r="T34" s="160"/>
      <c r="U34" s="207">
        <f>'réservé à l''administration'!T52</f>
        <v>4.9239999999999995</v>
      </c>
      <c r="V34" s="208"/>
      <c r="W34" s="209"/>
      <c r="X34" s="87">
        <f>U34*'réservé à l''administration'!$G19</f>
        <v>3791.4799999999996</v>
      </c>
      <c r="Y34" s="8"/>
      <c r="Z34" s="97"/>
      <c r="AA34" s="144"/>
      <c r="AB34" s="145"/>
      <c r="AC34" s="145"/>
      <c r="AD34" s="146"/>
      <c r="AE34" s="137"/>
      <c r="AF34" s="266">
        <v>0.2</v>
      </c>
      <c r="AG34" s="266"/>
      <c r="AH34" s="352">
        <f>$AE$29-AF34</f>
        <v>5.165</v>
      </c>
      <c r="AI34" s="352"/>
      <c r="AJ34" s="34"/>
      <c r="AV34" s="8"/>
      <c r="AW34" s="8"/>
      <c r="AX34" s="8"/>
      <c r="AY34" s="8"/>
      <c r="AZ34" s="8"/>
      <c r="BA34" s="8"/>
    </row>
    <row r="35" spans="1:53" ht="15.75" thickBot="1" x14ac:dyDescent="0.3">
      <c r="A35" s="8"/>
      <c r="B35" s="8"/>
      <c r="C35" s="188"/>
      <c r="D35" s="157" t="s">
        <v>27</v>
      </c>
      <c r="E35" s="158"/>
      <c r="F35" s="65">
        <f>'réservé à l''administration'!L53</f>
        <v>4.5119999999999996</v>
      </c>
      <c r="G35" s="88">
        <f>F35*'réservé à l''administration'!G20</f>
        <v>3564.4799999999996</v>
      </c>
      <c r="H35" s="10"/>
      <c r="I35" s="165"/>
      <c r="J35" s="194" t="s">
        <v>27</v>
      </c>
      <c r="K35" s="195"/>
      <c r="L35" s="195"/>
      <c r="M35" s="196"/>
      <c r="N35" s="68">
        <f>'réservé à l''administration'!P53</f>
        <v>4.2319999999999993</v>
      </c>
      <c r="O35" s="88">
        <f>N35*'réservé à l''administration'!$G20</f>
        <v>3343.2799999999993</v>
      </c>
      <c r="P35" s="10"/>
      <c r="Q35" s="165"/>
      <c r="R35" s="157" t="s">
        <v>27</v>
      </c>
      <c r="S35" s="167"/>
      <c r="T35" s="158"/>
      <c r="U35" s="210">
        <f>'réservé à l''administration'!T53</f>
        <v>4.8379999999999992</v>
      </c>
      <c r="V35" s="211"/>
      <c r="W35" s="212"/>
      <c r="X35" s="88">
        <f>U35*'réservé à l''administration'!$G20</f>
        <v>3822.0199999999995</v>
      </c>
      <c r="Y35" s="8"/>
      <c r="Z35" s="98"/>
      <c r="AA35" s="18"/>
      <c r="AB35" s="18"/>
      <c r="AC35" s="20"/>
      <c r="AD35" s="21"/>
      <c r="AE35" s="19" t="s">
        <v>89</v>
      </c>
      <c r="AF35" s="19"/>
      <c r="AI35" s="19"/>
      <c r="AJ35" s="34"/>
      <c r="AV35" s="8"/>
      <c r="AW35" s="8"/>
      <c r="AX35" s="8"/>
      <c r="AY35" s="8"/>
      <c r="AZ35" s="8"/>
      <c r="BA35" s="8"/>
    </row>
    <row r="36" spans="1:53" x14ac:dyDescent="0.25">
      <c r="A36" s="8"/>
      <c r="B36" s="8"/>
      <c r="C36" s="151" t="s">
        <v>6</v>
      </c>
      <c r="D36" s="154" t="s">
        <v>28</v>
      </c>
      <c r="E36" s="155"/>
      <c r="F36" s="47">
        <f>'réservé à l''administration'!L54</f>
        <v>4.378000000000001</v>
      </c>
      <c r="G36" s="82">
        <f>F36*'réservé à l''administration'!G21</f>
        <v>3546.1800000000007</v>
      </c>
      <c r="H36" s="10"/>
      <c r="I36" s="151" t="s">
        <v>6</v>
      </c>
      <c r="J36" s="197" t="s">
        <v>28</v>
      </c>
      <c r="K36" s="198"/>
      <c r="L36" s="198"/>
      <c r="M36" s="199"/>
      <c r="N36" s="47">
        <f>'réservé à l''administration'!P54</f>
        <v>4.1380000000000008</v>
      </c>
      <c r="O36" s="82">
        <f>N36*'réservé à l''administration'!$G21</f>
        <v>3351.7800000000007</v>
      </c>
      <c r="P36" s="10"/>
      <c r="Q36" s="151" t="s">
        <v>6</v>
      </c>
      <c r="R36" s="154" t="s">
        <v>28</v>
      </c>
      <c r="S36" s="206"/>
      <c r="T36" s="155"/>
      <c r="U36" s="171">
        <f>'réservé à l''administration'!T54</f>
        <v>4.7520000000000007</v>
      </c>
      <c r="V36" s="172"/>
      <c r="W36" s="173"/>
      <c r="X36" s="82">
        <f>U36*'réservé à l''administration'!$G21</f>
        <v>3849.1200000000003</v>
      </c>
      <c r="Y36" s="8"/>
      <c r="Z36" s="98"/>
      <c r="AA36" s="147" t="s">
        <v>49</v>
      </c>
      <c r="AB36" s="147"/>
      <c r="AC36" s="147"/>
      <c r="AD36" s="147"/>
      <c r="AE36" s="147"/>
      <c r="AF36" s="347" t="s">
        <v>50</v>
      </c>
      <c r="AG36" s="347"/>
      <c r="AH36" s="347"/>
      <c r="AI36" s="347"/>
      <c r="AJ36" s="34"/>
      <c r="AV36" s="8"/>
      <c r="AW36" s="8"/>
      <c r="AX36" s="8"/>
      <c r="AY36" s="8"/>
      <c r="AZ36" s="8"/>
      <c r="BA36" s="8"/>
    </row>
    <row r="37" spans="1:53" x14ac:dyDescent="0.25">
      <c r="A37" s="8"/>
      <c r="B37" s="8"/>
      <c r="C37" s="152"/>
      <c r="D37" s="156" t="s">
        <v>29</v>
      </c>
      <c r="E37" s="156"/>
      <c r="F37" s="7">
        <f>'réservé à l''administration'!L55</f>
        <v>4.2440000000000007</v>
      </c>
      <c r="G37" s="83">
        <f>F37*'réservé à l''administration'!G22</f>
        <v>3522.5200000000004</v>
      </c>
      <c r="H37" s="10"/>
      <c r="I37" s="152"/>
      <c r="J37" s="200" t="s">
        <v>29</v>
      </c>
      <c r="K37" s="201"/>
      <c r="L37" s="201"/>
      <c r="M37" s="202"/>
      <c r="N37" s="7">
        <f>'réservé à l''administration'!P55</f>
        <v>4.0440000000000005</v>
      </c>
      <c r="O37" s="83">
        <f>N37*'réservé à l''administration'!$G22</f>
        <v>3356.5200000000004</v>
      </c>
      <c r="P37" s="10"/>
      <c r="Q37" s="152"/>
      <c r="R37" s="156" t="s">
        <v>29</v>
      </c>
      <c r="S37" s="156"/>
      <c r="T37" s="156"/>
      <c r="U37" s="174">
        <f>'réservé à l''administration'!T55</f>
        <v>4.6660000000000004</v>
      </c>
      <c r="V37" s="175"/>
      <c r="W37" s="176"/>
      <c r="X37" s="83">
        <f>U37*'réservé à l''administration'!$G22</f>
        <v>3872.78</v>
      </c>
      <c r="Y37" s="8"/>
      <c r="Z37" s="97"/>
      <c r="AA37" s="138" t="s">
        <v>34</v>
      </c>
      <c r="AB37" s="139"/>
      <c r="AC37" s="139"/>
      <c r="AD37" s="140"/>
      <c r="AE37" s="348">
        <f>IF(AND(E11&gt;=501,E11&lt;=520),'réservé à l''administration'!D37,IF(AND(E11&gt;521,E11&lt;=540),'réservé à l''administration'!D38,IF(AND(E11&gt;541,E11&lt;=561),'réservé à l''administration'!D39,IF(AND(E11&gt;=561,E11&lt;=580),'réservé à l''administration'!D40,IF(AND(E11&gt;581,E11&lt;=600),'réservé à l''administration'!D41,IF(AND(E11&gt;601,E11&lt;=620),'réservé à l''administration'!D42,IF(AND(E11&gt;=621,E11&lt;=640),'réservé à l''administration'!D43,IF(AND(E11&gt;641,E11&lt;=660),'réservé à l''administration'!D44,IF(AND(E11&gt;661,E11&lt;=680),'réservé à l''administration'!D45,IF(AND(E11&gt;=681,E11&lt;=700),'réservé à l''administration'!D46,IF(AND(E11&gt;701,E11&lt;=720),'réservé à l''administration'!D47,IF(AND(E11&gt;721,E11&lt;=740),'réservé à l''administration'!D48,IF(AND(E11&gt;=741,E11&lt;=760),'réservé à l''administration'!D49,IF(AND(E11&gt;761,E11&lt;=780),'réservé à l''administration'!D50,IF(AND(E11&gt;781,E11&lt;=800),'réservé à l''administration'!D51,IF(AND(E11&gt;=801,E11&lt;=820),'réservé à l''administration'!D52,IF(AND(E11&gt;821,E11&lt;=840),'réservé à l''administration'!D53,IF(AND(E11&gt;841,E11&lt;=860),'réservé à l''administration'!D54,IF(AND(E11&gt;=861,E11&lt;=881),'réservé à l''administration'!D55,IF(AND(E11&gt;881,E11&lt;=901),'réservé à l''administration'!D56
))))))))))))))))))))</f>
        <v>5.67</v>
      </c>
      <c r="AF37" s="265">
        <v>0.05</v>
      </c>
      <c r="AG37" s="265"/>
      <c r="AH37" s="351">
        <f>$AE$37+AF37</f>
        <v>5.72</v>
      </c>
      <c r="AI37" s="351"/>
      <c r="AJ37" s="34"/>
      <c r="AV37" s="8"/>
      <c r="AW37" s="8"/>
      <c r="AX37" s="8"/>
      <c r="AY37" s="8"/>
      <c r="AZ37" s="8"/>
      <c r="BA37" s="8"/>
    </row>
    <row r="38" spans="1:53" x14ac:dyDescent="0.25">
      <c r="A38" s="8"/>
      <c r="B38" s="8"/>
      <c r="C38" s="152"/>
      <c r="D38" s="156" t="s">
        <v>30</v>
      </c>
      <c r="E38" s="156"/>
      <c r="F38" s="7">
        <f>'réservé à l''administration'!L56</f>
        <v>4.1100000000000003</v>
      </c>
      <c r="G38" s="83">
        <f>F38*'réservé à l''administration'!G23</f>
        <v>3493.5000000000005</v>
      </c>
      <c r="H38" s="10"/>
      <c r="I38" s="152"/>
      <c r="J38" s="200" t="s">
        <v>30</v>
      </c>
      <c r="K38" s="201"/>
      <c r="L38" s="201"/>
      <c r="M38" s="202"/>
      <c r="N38" s="7">
        <f>'réservé à l''administration'!P56</f>
        <v>3.95</v>
      </c>
      <c r="O38" s="83">
        <f>N38*'réservé à l''administration'!$G23</f>
        <v>3357.5</v>
      </c>
      <c r="P38" s="10"/>
      <c r="Q38" s="152"/>
      <c r="R38" s="156" t="s">
        <v>30</v>
      </c>
      <c r="S38" s="156"/>
      <c r="T38" s="156"/>
      <c r="U38" s="174">
        <f>'réservé à l''administration'!T56</f>
        <v>4.58</v>
      </c>
      <c r="V38" s="175"/>
      <c r="W38" s="176"/>
      <c r="X38" s="83">
        <f>U38*'réservé à l''administration'!$G23</f>
        <v>3893</v>
      </c>
      <c r="Y38" s="8"/>
      <c r="Z38" s="97"/>
      <c r="AA38" s="141"/>
      <c r="AB38" s="142"/>
      <c r="AC38" s="142"/>
      <c r="AD38" s="143"/>
      <c r="AE38" s="349"/>
      <c r="AF38" s="265">
        <v>0.1</v>
      </c>
      <c r="AG38" s="265"/>
      <c r="AH38" s="351">
        <f>$AE$37+AF38</f>
        <v>5.77</v>
      </c>
      <c r="AI38" s="351"/>
      <c r="AJ38" s="34"/>
      <c r="AV38" s="8"/>
      <c r="AW38" s="8"/>
      <c r="AX38" s="8"/>
      <c r="AY38" s="8"/>
      <c r="AZ38" s="8"/>
      <c r="BA38" s="8"/>
    </row>
    <row r="39" spans="1:53" ht="14.45" customHeight="1" x14ac:dyDescent="0.25">
      <c r="A39" s="8"/>
      <c r="B39" s="8"/>
      <c r="C39" s="152"/>
      <c r="D39" s="156" t="s">
        <v>31</v>
      </c>
      <c r="E39" s="156"/>
      <c r="F39" s="7">
        <f>'réservé à l''administration'!L57</f>
        <v>3.9980000000000002</v>
      </c>
      <c r="G39" s="83">
        <f>F39*'réservé à l''administration'!G24</f>
        <v>3478.26</v>
      </c>
      <c r="H39" s="10"/>
      <c r="I39" s="152"/>
      <c r="J39" s="200" t="s">
        <v>31</v>
      </c>
      <c r="K39" s="201"/>
      <c r="L39" s="201"/>
      <c r="M39" s="202"/>
      <c r="N39" s="7">
        <f>'réservé à l''administration'!P57</f>
        <v>3.9140000000000001</v>
      </c>
      <c r="O39" s="83">
        <f>N39*'réservé à l''administration'!$G24</f>
        <v>3405.1800000000003</v>
      </c>
      <c r="P39" s="10"/>
      <c r="Q39" s="152"/>
      <c r="R39" s="156" t="s">
        <v>31</v>
      </c>
      <c r="S39" s="156"/>
      <c r="T39" s="156"/>
      <c r="U39" s="174">
        <f>'réservé à l''administration'!T57</f>
        <v>4.5060000000000002</v>
      </c>
      <c r="V39" s="175"/>
      <c r="W39" s="176"/>
      <c r="X39" s="83">
        <f>U39*'réservé à l''administration'!$G24</f>
        <v>3920.2200000000003</v>
      </c>
      <c r="Y39" s="8"/>
      <c r="Z39" s="13"/>
      <c r="AA39" s="141"/>
      <c r="AB39" s="142"/>
      <c r="AC39" s="142"/>
      <c r="AD39" s="143"/>
      <c r="AE39" s="349"/>
      <c r="AF39" s="265">
        <v>0.2</v>
      </c>
      <c r="AG39" s="265"/>
      <c r="AH39" s="351">
        <f>$AE$37+AF39</f>
        <v>5.87</v>
      </c>
      <c r="AI39" s="351"/>
      <c r="AJ39" s="34"/>
      <c r="AV39" s="8"/>
      <c r="AW39" s="8"/>
      <c r="AX39" s="8"/>
      <c r="AY39" s="8"/>
      <c r="AZ39" s="8"/>
      <c r="BA39" s="8"/>
    </row>
    <row r="40" spans="1:53" ht="15.75" thickBot="1" x14ac:dyDescent="0.3">
      <c r="A40" s="8"/>
      <c r="B40" s="8"/>
      <c r="C40" s="153"/>
      <c r="D40" s="184" t="s">
        <v>32</v>
      </c>
      <c r="E40" s="185"/>
      <c r="F40" s="84">
        <f>'réservé à l''administration'!L58</f>
        <v>3.8860000000000001</v>
      </c>
      <c r="G40" s="85">
        <f>F40*'réservé à l''administration'!G25</f>
        <v>3458.54</v>
      </c>
      <c r="H40" s="10"/>
      <c r="I40" s="153"/>
      <c r="J40" s="245" t="s">
        <v>32</v>
      </c>
      <c r="K40" s="246"/>
      <c r="L40" s="246"/>
      <c r="M40" s="247"/>
      <c r="N40" s="69">
        <f>'réservé à l''administration'!P58</f>
        <v>3.8780000000000001</v>
      </c>
      <c r="O40" s="85">
        <f>N40*'réservé à l''administration'!$G25</f>
        <v>3451.42</v>
      </c>
      <c r="P40" s="10"/>
      <c r="Q40" s="153"/>
      <c r="R40" s="184" t="s">
        <v>32</v>
      </c>
      <c r="S40" s="203"/>
      <c r="T40" s="185"/>
      <c r="U40" s="177">
        <f>'réservé à l''administration'!T58</f>
        <v>4.4320000000000004</v>
      </c>
      <c r="V40" s="178"/>
      <c r="W40" s="179"/>
      <c r="X40" s="85">
        <f>U40*'réservé à l''administration'!$G25</f>
        <v>3944.4800000000005</v>
      </c>
      <c r="Y40" s="8"/>
      <c r="Z40" s="13"/>
      <c r="AA40" s="141"/>
      <c r="AB40" s="142"/>
      <c r="AC40" s="142"/>
      <c r="AD40" s="143"/>
      <c r="AE40" s="349"/>
      <c r="AF40" s="266">
        <v>0.05</v>
      </c>
      <c r="AG40" s="266"/>
      <c r="AH40" s="352">
        <f>$AE$37-AF40</f>
        <v>5.62</v>
      </c>
      <c r="AI40" s="352"/>
      <c r="AJ40" s="34"/>
      <c r="AV40" s="8"/>
      <c r="AW40" s="8"/>
      <c r="AX40" s="8"/>
      <c r="AY40" s="8"/>
      <c r="AZ40" s="8"/>
      <c r="BA40" s="8"/>
    </row>
    <row r="41" spans="1:53" ht="14.45" customHeight="1" x14ac:dyDescent="0.25">
      <c r="A41" s="8"/>
      <c r="B41" s="8"/>
      <c r="C41" s="10"/>
      <c r="D41" s="10"/>
      <c r="E41" s="10"/>
      <c r="F41" s="77"/>
      <c r="G41" s="78"/>
      <c r="H41" s="10"/>
      <c r="I41" s="10"/>
      <c r="J41" s="10"/>
      <c r="K41" s="10"/>
      <c r="L41" s="10"/>
      <c r="M41" s="10"/>
      <c r="N41" s="77"/>
      <c r="O41" s="78"/>
      <c r="P41" s="10"/>
      <c r="Q41" s="10"/>
      <c r="R41" s="10"/>
      <c r="S41" s="10"/>
      <c r="T41" s="10"/>
      <c r="U41" s="79"/>
      <c r="V41" s="79"/>
      <c r="W41" s="79"/>
      <c r="X41" s="78"/>
      <c r="Y41" s="8"/>
      <c r="Z41" s="13"/>
      <c r="AA41" s="141"/>
      <c r="AB41" s="142"/>
      <c r="AC41" s="142"/>
      <c r="AD41" s="143"/>
      <c r="AE41" s="349"/>
      <c r="AF41" s="266">
        <v>0.1</v>
      </c>
      <c r="AG41" s="266"/>
      <c r="AH41" s="352">
        <f>$AE$37-AF41</f>
        <v>5.57</v>
      </c>
      <c r="AI41" s="352"/>
      <c r="AJ41" s="34"/>
      <c r="AV41" s="8"/>
      <c r="AW41" s="8"/>
      <c r="AX41" s="8"/>
      <c r="AY41" s="8"/>
      <c r="AZ41" s="8"/>
      <c r="BA41" s="8"/>
    </row>
    <row r="42" spans="1:53" s="8" customFormat="1" ht="15" customHeight="1" x14ac:dyDescent="0.25">
      <c r="C42" s="236" t="s">
        <v>62</v>
      </c>
      <c r="D42" s="236"/>
      <c r="E42" s="236"/>
      <c r="F42" s="236"/>
      <c r="G42" s="236"/>
      <c r="H42" s="236"/>
      <c r="I42" s="236"/>
      <c r="J42" s="236"/>
      <c r="K42" s="236"/>
      <c r="L42" s="236"/>
      <c r="M42" s="236"/>
      <c r="N42" s="236"/>
      <c r="O42" s="236"/>
      <c r="P42" s="236"/>
      <c r="Q42" s="236"/>
      <c r="R42" s="236"/>
      <c r="S42" s="236"/>
      <c r="T42" s="236"/>
      <c r="U42" s="236"/>
      <c r="V42" s="236"/>
      <c r="W42" s="236"/>
      <c r="X42" s="236"/>
      <c r="Z42" s="13"/>
      <c r="AA42" s="144"/>
      <c r="AB42" s="145"/>
      <c r="AC42" s="145"/>
      <c r="AD42" s="146"/>
      <c r="AE42" s="350"/>
      <c r="AF42" s="266">
        <v>0.2</v>
      </c>
      <c r="AG42" s="266"/>
      <c r="AH42" s="352">
        <f>$AE$37-AF42</f>
        <v>5.47</v>
      </c>
      <c r="AI42" s="352"/>
      <c r="AJ42" s="34"/>
    </row>
    <row r="43" spans="1:53" ht="16.899999999999999" customHeight="1" thickBot="1" x14ac:dyDescent="0.3">
      <c r="A43" s="8"/>
      <c r="B43" s="8"/>
      <c r="C43" s="236"/>
      <c r="D43" s="236"/>
      <c r="E43" s="236"/>
      <c r="F43" s="236"/>
      <c r="G43" s="236"/>
      <c r="H43" s="236"/>
      <c r="I43" s="236"/>
      <c r="J43" s="236"/>
      <c r="K43" s="236"/>
      <c r="L43" s="236"/>
      <c r="M43" s="236"/>
      <c r="N43" s="236"/>
      <c r="O43" s="236"/>
      <c r="P43" s="236"/>
      <c r="Q43" s="236"/>
      <c r="R43" s="236"/>
      <c r="S43" s="236"/>
      <c r="T43" s="236"/>
      <c r="U43" s="236"/>
      <c r="V43" s="236"/>
      <c r="W43" s="236"/>
      <c r="X43" s="236"/>
      <c r="Y43" s="8"/>
      <c r="Z43" s="99"/>
      <c r="AA43" s="15"/>
      <c r="AB43" s="15"/>
      <c r="AC43" s="15"/>
      <c r="AD43" s="15"/>
      <c r="AE43" s="15"/>
      <c r="AF43" s="15"/>
      <c r="AG43" s="15"/>
      <c r="AH43" s="15"/>
      <c r="AI43" s="101"/>
      <c r="AJ43" s="16"/>
      <c r="AV43" s="8"/>
      <c r="AW43" s="8"/>
      <c r="AX43" s="8"/>
      <c r="AY43" s="8"/>
      <c r="AZ43" s="8"/>
      <c r="BA43" s="8"/>
    </row>
    <row r="44" spans="1:53" ht="16.899999999999999" customHeight="1" thickBot="1" x14ac:dyDescent="0.3">
      <c r="A44" s="8"/>
      <c r="B44" s="8"/>
      <c r="C44" s="237" t="s">
        <v>63</v>
      </c>
      <c r="D44" s="237"/>
      <c r="E44" s="237"/>
      <c r="F44" s="237"/>
      <c r="G44" s="237"/>
      <c r="H44" s="237"/>
      <c r="I44" s="237"/>
      <c r="J44" s="237"/>
      <c r="K44" s="237"/>
      <c r="L44" s="237"/>
      <c r="M44" s="237"/>
      <c r="N44" s="237"/>
      <c r="O44" s="237"/>
      <c r="P44" s="237"/>
      <c r="Q44" s="237"/>
      <c r="R44" s="237"/>
      <c r="S44" s="237"/>
      <c r="T44" s="237"/>
      <c r="U44" s="237"/>
      <c r="V44" s="237"/>
      <c r="W44" s="237"/>
      <c r="X44" s="237"/>
      <c r="Y44" s="8"/>
      <c r="Z44" s="33"/>
      <c r="AA44" s="33"/>
      <c r="AB44" s="18"/>
      <c r="AC44" s="20"/>
      <c r="AD44" s="21"/>
      <c r="AE44" s="22"/>
      <c r="AJ44" s="24"/>
      <c r="AV44" s="8"/>
      <c r="AW44" s="8"/>
      <c r="AX44" s="8"/>
      <c r="AY44" s="8"/>
      <c r="AZ44" s="8"/>
      <c r="BA44" s="8"/>
    </row>
    <row r="45" spans="1:53" ht="16.899999999999999" customHeight="1" thickBot="1" x14ac:dyDescent="0.3">
      <c r="A45" s="8"/>
      <c r="B45" s="8"/>
      <c r="C45" s="237"/>
      <c r="D45" s="237"/>
      <c r="E45" s="237"/>
      <c r="F45" s="237"/>
      <c r="G45" s="237"/>
      <c r="H45" s="237"/>
      <c r="I45" s="237"/>
      <c r="J45" s="237"/>
      <c r="K45" s="237"/>
      <c r="L45" s="237"/>
      <c r="M45" s="237"/>
      <c r="N45" s="237"/>
      <c r="O45" s="237"/>
      <c r="P45" s="237"/>
      <c r="Q45" s="237"/>
      <c r="R45" s="237"/>
      <c r="S45" s="237"/>
      <c r="T45" s="237"/>
      <c r="U45" s="237"/>
      <c r="V45" s="237"/>
      <c r="W45" s="237"/>
      <c r="X45" s="237"/>
      <c r="Y45" s="8"/>
      <c r="Z45" s="338" t="s">
        <v>42</v>
      </c>
      <c r="AA45" s="339"/>
      <c r="AB45" s="339"/>
      <c r="AC45" s="339"/>
      <c r="AD45" s="339"/>
      <c r="AE45" s="339"/>
      <c r="AF45" s="339"/>
      <c r="AG45" s="339"/>
      <c r="AH45" s="339"/>
      <c r="AI45" s="339"/>
      <c r="AJ45" s="340"/>
      <c r="AN45" s="9"/>
      <c r="AV45" s="8"/>
      <c r="AW45" s="8"/>
      <c r="AX45" s="8"/>
      <c r="AY45" s="8"/>
      <c r="AZ45" s="8"/>
      <c r="BA45" s="8"/>
    </row>
    <row r="46" spans="1:53" ht="15" customHeight="1" x14ac:dyDescent="0.25">
      <c r="A46" s="8"/>
      <c r="B46" s="8"/>
      <c r="C46" s="8"/>
      <c r="D46" s="8"/>
      <c r="E46" s="8"/>
      <c r="F46" s="8"/>
      <c r="G46" s="8"/>
      <c r="H46" s="8"/>
      <c r="I46" s="8"/>
      <c r="J46" s="8"/>
      <c r="K46" s="8"/>
      <c r="L46" s="8"/>
      <c r="M46" s="8"/>
      <c r="N46" s="8"/>
      <c r="O46" s="8"/>
      <c r="P46" s="8"/>
      <c r="Q46" s="8"/>
      <c r="R46" s="8"/>
      <c r="S46" s="8"/>
      <c r="T46" s="8"/>
      <c r="U46" s="8"/>
      <c r="V46" s="8"/>
      <c r="W46" s="24"/>
      <c r="X46" s="24"/>
      <c r="Y46" s="8"/>
      <c r="Z46" s="341" t="s">
        <v>40</v>
      </c>
      <c r="AA46" s="342"/>
      <c r="AB46" s="342"/>
      <c r="AC46" s="342"/>
      <c r="AD46" s="342"/>
      <c r="AE46" s="342"/>
      <c r="AF46" s="342" t="s">
        <v>53</v>
      </c>
      <c r="AG46" s="342"/>
      <c r="AH46" s="342"/>
      <c r="AI46" s="342"/>
      <c r="AJ46" s="345"/>
      <c r="AV46" s="8"/>
      <c r="AW46" s="8"/>
      <c r="AX46" s="8"/>
      <c r="AY46" s="8"/>
      <c r="AZ46" s="8"/>
      <c r="BA46" s="8"/>
    </row>
    <row r="47" spans="1:53" s="8" customFormat="1" ht="15.6" customHeight="1" x14ac:dyDescent="0.4">
      <c r="L47" s="36"/>
      <c r="M47" s="24"/>
      <c r="N47" s="24"/>
      <c r="Y47" s="33"/>
      <c r="Z47" s="343" t="s">
        <v>41</v>
      </c>
      <c r="AA47" s="344"/>
      <c r="AB47" s="344"/>
      <c r="AC47" s="344"/>
      <c r="AD47" s="344"/>
      <c r="AE47" s="344"/>
      <c r="AF47" s="344" t="s">
        <v>54</v>
      </c>
      <c r="AG47" s="344"/>
      <c r="AH47" s="344"/>
      <c r="AI47" s="344"/>
      <c r="AJ47" s="346"/>
      <c r="AS47" s="19"/>
    </row>
    <row r="48" spans="1:53" s="8" customFormat="1" ht="9.6" customHeight="1" x14ac:dyDescent="0.4">
      <c r="A48" s="26"/>
      <c r="O48" s="21"/>
      <c r="P48" s="22"/>
      <c r="U48" s="18"/>
      <c r="V48" s="18"/>
      <c r="W48" s="20"/>
      <c r="X48" s="20"/>
      <c r="Y48" s="33"/>
    </row>
    <row r="49" spans="1:54" s="113" customFormat="1" x14ac:dyDescent="0.25">
      <c r="A49" s="183"/>
      <c r="B49" s="103"/>
      <c r="C49" s="103"/>
      <c r="D49" s="103"/>
      <c r="E49" s="103"/>
      <c r="F49" s="103"/>
      <c r="G49" s="103"/>
      <c r="H49" s="103"/>
      <c r="I49" s="103"/>
      <c r="J49" s="103"/>
      <c r="K49" s="103"/>
      <c r="L49" s="103"/>
      <c r="M49" s="103"/>
      <c r="N49" s="103"/>
      <c r="O49" s="103"/>
      <c r="P49" s="104"/>
      <c r="Q49" s="104"/>
      <c r="R49" s="104"/>
      <c r="S49" s="104"/>
      <c r="T49" s="104"/>
      <c r="U49" s="105"/>
      <c r="V49" s="106"/>
      <c r="W49" s="107"/>
      <c r="X49" s="107"/>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row>
    <row r="50" spans="1:54" s="113" customFormat="1" ht="15.75" customHeight="1" x14ac:dyDescent="0.25">
      <c r="A50" s="18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8"/>
      <c r="AL50" s="108"/>
      <c r="AM50" s="108"/>
      <c r="AN50" s="108"/>
      <c r="AO50" s="103"/>
      <c r="AP50" s="103"/>
      <c r="AQ50" s="103"/>
      <c r="AR50" s="103"/>
      <c r="AS50" s="103"/>
      <c r="AT50" s="103"/>
      <c r="AU50" s="103"/>
      <c r="AV50" s="103"/>
      <c r="AW50" s="103"/>
      <c r="AX50" s="103"/>
      <c r="AY50" s="103"/>
      <c r="AZ50" s="103"/>
      <c r="BA50" s="103"/>
      <c r="BB50" s="103"/>
    </row>
    <row r="51" spans="1:54" s="113" customFormat="1" x14ac:dyDescent="0.25">
      <c r="A51" s="18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9"/>
      <c r="AL51" s="109"/>
      <c r="AM51" s="109"/>
      <c r="AN51" s="109"/>
      <c r="AO51" s="103"/>
      <c r="AP51" s="103"/>
      <c r="AQ51" s="103"/>
      <c r="AR51" s="103"/>
      <c r="AS51" s="103"/>
      <c r="AT51" s="103"/>
      <c r="AU51" s="103"/>
      <c r="AV51" s="103"/>
      <c r="AW51" s="103"/>
      <c r="AX51" s="103"/>
      <c r="AY51" s="103"/>
      <c r="AZ51" s="103"/>
      <c r="BA51" s="103"/>
      <c r="BB51" s="103"/>
    </row>
    <row r="52" spans="1:54" s="103" customFormat="1" x14ac:dyDescent="0.25">
      <c r="A52" s="183"/>
      <c r="AK52" s="109"/>
      <c r="AL52" s="109"/>
      <c r="AM52" s="109"/>
      <c r="AN52" s="109"/>
    </row>
    <row r="53" spans="1:54" s="103" customFormat="1" x14ac:dyDescent="0.25">
      <c r="A53" s="183"/>
      <c r="L53" s="104"/>
      <c r="M53" s="104"/>
      <c r="N53" s="105"/>
      <c r="Y53" s="105"/>
      <c r="AB53" s="23">
        <f>MEDIAN(AH21:AI26,AH29:AI34,AH37:AI42)</f>
        <v>5.3858333333333341</v>
      </c>
      <c r="AC53" s="114"/>
      <c r="AD53" s="114"/>
    </row>
    <row r="54" spans="1:54" s="103" customFormat="1" x14ac:dyDescent="0.25">
      <c r="A54" s="183"/>
      <c r="L54" s="104"/>
      <c r="M54" s="104"/>
      <c r="N54" s="105"/>
      <c r="Y54" s="107"/>
      <c r="AB54" s="114"/>
      <c r="AC54" s="114"/>
      <c r="AD54" s="114"/>
    </row>
    <row r="55" spans="1:54" s="103" customFormat="1" x14ac:dyDescent="0.25">
      <c r="A55" s="183"/>
      <c r="N55" s="107"/>
      <c r="AB55" s="114"/>
      <c r="AC55" s="114"/>
      <c r="AD55" s="114"/>
    </row>
    <row r="56" spans="1:54" s="103" customFormat="1" ht="14.45" customHeight="1" x14ac:dyDescent="0.25">
      <c r="A56" s="183"/>
      <c r="N56" s="111"/>
    </row>
    <row r="57" spans="1:54" s="103" customFormat="1" x14ac:dyDescent="0.25">
      <c r="A57" s="183"/>
    </row>
    <row r="58" spans="1:54" s="103" customFormat="1" ht="14.45" customHeight="1" x14ac:dyDescent="0.25">
      <c r="A58" s="183"/>
    </row>
    <row r="59" spans="1:54" s="103" customFormat="1" x14ac:dyDescent="0.25">
      <c r="A59" s="183"/>
    </row>
    <row r="60" spans="1:54" s="103" customFormat="1" x14ac:dyDescent="0.25">
      <c r="A60" s="183"/>
    </row>
    <row r="61" spans="1:54" s="103" customFormat="1" x14ac:dyDescent="0.25">
      <c r="A61" s="183"/>
    </row>
    <row r="62" spans="1:54" s="103" customFormat="1" x14ac:dyDescent="0.25">
      <c r="A62" s="183"/>
    </row>
    <row r="63" spans="1:54" s="103" customFormat="1" x14ac:dyDescent="0.25">
      <c r="A63" s="183"/>
    </row>
    <row r="64" spans="1:54" s="103" customFormat="1" ht="14.45" customHeight="1" x14ac:dyDescent="0.25">
      <c r="A64" s="183"/>
    </row>
    <row r="65" spans="1:4" s="103" customFormat="1" x14ac:dyDescent="0.25">
      <c r="A65" s="183"/>
    </row>
    <row r="66" spans="1:4" s="103" customFormat="1" x14ac:dyDescent="0.25">
      <c r="A66" s="183"/>
    </row>
    <row r="67" spans="1:4" s="103" customFormat="1" x14ac:dyDescent="0.25">
      <c r="A67" s="183"/>
    </row>
    <row r="68" spans="1:4" s="103" customFormat="1" x14ac:dyDescent="0.25">
      <c r="A68" s="183"/>
    </row>
    <row r="69" spans="1:4" s="103" customFormat="1" x14ac:dyDescent="0.25">
      <c r="A69" s="183"/>
    </row>
    <row r="70" spans="1:4" s="103" customFormat="1" x14ac:dyDescent="0.25">
      <c r="A70" s="183"/>
    </row>
    <row r="71" spans="1:4" s="103" customFormat="1" x14ac:dyDescent="0.25">
      <c r="A71" s="183"/>
    </row>
    <row r="72" spans="1:4" s="103" customFormat="1" x14ac:dyDescent="0.25">
      <c r="A72" s="183"/>
    </row>
    <row r="73" spans="1:4" s="103" customFormat="1" x14ac:dyDescent="0.25"/>
    <row r="74" spans="1:4" s="103" customFormat="1" x14ac:dyDescent="0.25"/>
    <row r="75" spans="1:4" s="103" customFormat="1" x14ac:dyDescent="0.25"/>
    <row r="76" spans="1:4" s="103" customFormat="1" x14ac:dyDescent="0.25"/>
    <row r="77" spans="1:4" s="103" customFormat="1" x14ac:dyDescent="0.25"/>
    <row r="78" spans="1:4" s="103" customFormat="1" x14ac:dyDescent="0.25"/>
    <row r="79" spans="1:4" s="103" customFormat="1" x14ac:dyDescent="0.25"/>
    <row r="80" spans="1:4" s="103" customFormat="1" x14ac:dyDescent="0.25">
      <c r="C80" s="112"/>
      <c r="D80" s="112"/>
    </row>
    <row r="81" spans="4:4" s="103" customFormat="1" x14ac:dyDescent="0.25">
      <c r="D81" s="110"/>
    </row>
    <row r="82" spans="4:4" s="103" customFormat="1" x14ac:dyDescent="0.25"/>
    <row r="83" spans="4:4" s="103" customFormat="1" x14ac:dyDescent="0.25"/>
    <row r="84" spans="4:4" s="103" customFormat="1" x14ac:dyDescent="0.25"/>
    <row r="85" spans="4:4" s="103" customFormat="1" x14ac:dyDescent="0.25"/>
    <row r="86" spans="4:4" s="103" customFormat="1" x14ac:dyDescent="0.25"/>
    <row r="87" spans="4:4" s="8" customFormat="1" x14ac:dyDescent="0.25"/>
    <row r="88" spans="4:4" s="8" customFormat="1" x14ac:dyDescent="0.25"/>
    <row r="89" spans="4:4" s="8" customFormat="1" x14ac:dyDescent="0.25"/>
    <row r="90" spans="4:4" s="8" customFormat="1" x14ac:dyDescent="0.25"/>
    <row r="91" spans="4:4" s="8" customFormat="1" x14ac:dyDescent="0.25"/>
    <row r="92" spans="4:4" s="8" customFormat="1" x14ac:dyDescent="0.25"/>
    <row r="93" spans="4:4" s="8" customFormat="1" x14ac:dyDescent="0.25"/>
    <row r="94" spans="4:4" s="8" customFormat="1" x14ac:dyDescent="0.25"/>
    <row r="95" spans="4:4" s="8" customFormat="1" x14ac:dyDescent="0.25"/>
    <row r="96" spans="4:4" s="8" customFormat="1" x14ac:dyDescent="0.25"/>
    <row r="97" s="8" customFormat="1" x14ac:dyDescent="0.25"/>
    <row r="98" s="8" customFormat="1" x14ac:dyDescent="0.25"/>
    <row r="99" s="8" customFormat="1" x14ac:dyDescent="0.25"/>
    <row r="100" s="8" customFormat="1" x14ac:dyDescent="0.25"/>
    <row r="101" s="8" customFormat="1" x14ac:dyDescent="0.25"/>
    <row r="102" s="8" customFormat="1" x14ac:dyDescent="0.25"/>
    <row r="103" s="8" customFormat="1" x14ac:dyDescent="0.25"/>
    <row r="104" s="8" customFormat="1" x14ac:dyDescent="0.25"/>
    <row r="105" s="8" customFormat="1" x14ac:dyDescent="0.25"/>
    <row r="106" s="8" customFormat="1" x14ac:dyDescent="0.25"/>
    <row r="107" s="8" customFormat="1" x14ac:dyDescent="0.25"/>
    <row r="108" s="8" customFormat="1" x14ac:dyDescent="0.25"/>
    <row r="109" s="8" customFormat="1" x14ac:dyDescent="0.25"/>
    <row r="110" s="8" customFormat="1" x14ac:dyDescent="0.25"/>
    <row r="111" s="8" customFormat="1" x14ac:dyDescent="0.25"/>
    <row r="112" s="8" customFormat="1" x14ac:dyDescent="0.25"/>
    <row r="113" s="8" customFormat="1" x14ac:dyDescent="0.25"/>
    <row r="114" s="8" customFormat="1" x14ac:dyDescent="0.25"/>
    <row r="115" s="8" customFormat="1" x14ac:dyDescent="0.25"/>
    <row r="116" s="8" customFormat="1" x14ac:dyDescent="0.25"/>
    <row r="117" s="8" customFormat="1" x14ac:dyDescent="0.25"/>
    <row r="118" s="8" customFormat="1" x14ac:dyDescent="0.25"/>
    <row r="119" s="8" customFormat="1" x14ac:dyDescent="0.25"/>
    <row r="120" s="8" customFormat="1" x14ac:dyDescent="0.25"/>
    <row r="121" s="8" customFormat="1" x14ac:dyDescent="0.25"/>
    <row r="122" s="8" customFormat="1" x14ac:dyDescent="0.25"/>
    <row r="123" s="8" customFormat="1" x14ac:dyDescent="0.25"/>
    <row r="124" s="8" customFormat="1" x14ac:dyDescent="0.25"/>
    <row r="125" s="8" customFormat="1" x14ac:dyDescent="0.25"/>
    <row r="126" s="8" customFormat="1" x14ac:dyDescent="0.25"/>
    <row r="127" s="8" customFormat="1" x14ac:dyDescent="0.25"/>
    <row r="128" s="8" customFormat="1" x14ac:dyDescent="0.25"/>
    <row r="129" s="8" customFormat="1" x14ac:dyDescent="0.25"/>
    <row r="130" s="8" customFormat="1" x14ac:dyDescent="0.25"/>
    <row r="131" s="8" customFormat="1" x14ac:dyDescent="0.25"/>
    <row r="132" s="8" customFormat="1" x14ac:dyDescent="0.25"/>
    <row r="133" s="8" customFormat="1" x14ac:dyDescent="0.25"/>
    <row r="134" s="8" customFormat="1" x14ac:dyDescent="0.25"/>
    <row r="135" s="8" customFormat="1" x14ac:dyDescent="0.25"/>
    <row r="136" s="8" customFormat="1" x14ac:dyDescent="0.25"/>
    <row r="137" s="8" customFormat="1" x14ac:dyDescent="0.25"/>
    <row r="138" s="8" customFormat="1" x14ac:dyDescent="0.25"/>
    <row r="139" s="8" customFormat="1" x14ac:dyDescent="0.25"/>
    <row r="140" s="8" customFormat="1" x14ac:dyDescent="0.25"/>
    <row r="141" s="8" customFormat="1" x14ac:dyDescent="0.25"/>
    <row r="142" s="8" customFormat="1" x14ac:dyDescent="0.25"/>
    <row r="143" s="8" customFormat="1" x14ac:dyDescent="0.25"/>
    <row r="144" s="8" customFormat="1" x14ac:dyDescent="0.25"/>
    <row r="145" s="8" customFormat="1" x14ac:dyDescent="0.25"/>
    <row r="146" s="8" customFormat="1" x14ac:dyDescent="0.25"/>
    <row r="147" s="8" customFormat="1" x14ac:dyDescent="0.25"/>
    <row r="148" s="8" customFormat="1" x14ac:dyDescent="0.25"/>
    <row r="149" s="8" customFormat="1" x14ac:dyDescent="0.25"/>
    <row r="150" s="8" customFormat="1" x14ac:dyDescent="0.25"/>
    <row r="151" s="8" customFormat="1" x14ac:dyDescent="0.25"/>
    <row r="152" s="8" customFormat="1" x14ac:dyDescent="0.25"/>
    <row r="153" s="8" customFormat="1" x14ac:dyDescent="0.25"/>
    <row r="154" s="8" customFormat="1" x14ac:dyDescent="0.25"/>
    <row r="155" s="8" customFormat="1" x14ac:dyDescent="0.25"/>
    <row r="156" s="8" customFormat="1" x14ac:dyDescent="0.25"/>
    <row r="157" s="8" customFormat="1" x14ac:dyDescent="0.25"/>
    <row r="158" s="8" customFormat="1" x14ac:dyDescent="0.25"/>
    <row r="159" s="8" customFormat="1" x14ac:dyDescent="0.25"/>
    <row r="160" s="8" customFormat="1" x14ac:dyDescent="0.25"/>
    <row r="161" s="8" customFormat="1" x14ac:dyDescent="0.25"/>
    <row r="162" s="8" customFormat="1" x14ac:dyDescent="0.25"/>
    <row r="163" s="8" customFormat="1" x14ac:dyDescent="0.25"/>
    <row r="164" s="8" customFormat="1" x14ac:dyDescent="0.25"/>
    <row r="165" s="8" customFormat="1" x14ac:dyDescent="0.25"/>
    <row r="166" s="8" customFormat="1" x14ac:dyDescent="0.25"/>
    <row r="167" s="8" customFormat="1" x14ac:dyDescent="0.25"/>
    <row r="168" s="8" customFormat="1" x14ac:dyDescent="0.25"/>
    <row r="169" s="8" customFormat="1" x14ac:dyDescent="0.25"/>
    <row r="170" s="8" customFormat="1" x14ac:dyDescent="0.25"/>
    <row r="171" s="8" customFormat="1" x14ac:dyDescent="0.25"/>
    <row r="172" s="8" customFormat="1" x14ac:dyDescent="0.25"/>
    <row r="173" s="8" customFormat="1" x14ac:dyDescent="0.25"/>
    <row r="174" s="8" customFormat="1" x14ac:dyDescent="0.25"/>
    <row r="175" s="8" customFormat="1" x14ac:dyDescent="0.25"/>
    <row r="176" s="8" customFormat="1" x14ac:dyDescent="0.25"/>
    <row r="177" s="8" customFormat="1" x14ac:dyDescent="0.25"/>
    <row r="178" s="8" customFormat="1" x14ac:dyDescent="0.25"/>
    <row r="179" s="8" customFormat="1" x14ac:dyDescent="0.25"/>
    <row r="180" s="8" customFormat="1" x14ac:dyDescent="0.25"/>
    <row r="181" s="8" customFormat="1" x14ac:dyDescent="0.25"/>
    <row r="182" s="8" customFormat="1" x14ac:dyDescent="0.25"/>
    <row r="183" s="8" customFormat="1" x14ac:dyDescent="0.25"/>
    <row r="184" s="8" customFormat="1" x14ac:dyDescent="0.25"/>
    <row r="185" s="8" customFormat="1" x14ac:dyDescent="0.25"/>
    <row r="186" s="8" customFormat="1" x14ac:dyDescent="0.25"/>
    <row r="187" s="8" customFormat="1" x14ac:dyDescent="0.25"/>
    <row r="188" s="8" customFormat="1" x14ac:dyDescent="0.25"/>
    <row r="189" s="8" customFormat="1" x14ac:dyDescent="0.25"/>
    <row r="190" s="8" customFormat="1" x14ac:dyDescent="0.25"/>
    <row r="191" s="8" customFormat="1" x14ac:dyDescent="0.25"/>
    <row r="192" s="8" customFormat="1" x14ac:dyDescent="0.25"/>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row r="226" s="8" customFormat="1" x14ac:dyDescent="0.25"/>
    <row r="227" s="8" customFormat="1" x14ac:dyDescent="0.25"/>
    <row r="228" s="8" customFormat="1" x14ac:dyDescent="0.25"/>
    <row r="229" s="8" customFormat="1" x14ac:dyDescent="0.25"/>
    <row r="230" s="8" customFormat="1" x14ac:dyDescent="0.25"/>
    <row r="231" s="8" customFormat="1" x14ac:dyDescent="0.25"/>
    <row r="232" s="8" customFormat="1" x14ac:dyDescent="0.25"/>
    <row r="233" s="8" customFormat="1" x14ac:dyDescent="0.25"/>
    <row r="234" s="8" customFormat="1" x14ac:dyDescent="0.25"/>
    <row r="235" s="8" customFormat="1" x14ac:dyDescent="0.25"/>
    <row r="236" s="8" customFormat="1" x14ac:dyDescent="0.25"/>
    <row r="237" s="8" customFormat="1" x14ac:dyDescent="0.25"/>
    <row r="238" s="8" customFormat="1" x14ac:dyDescent="0.25"/>
    <row r="239" s="8" customFormat="1" x14ac:dyDescent="0.25"/>
    <row r="240" s="8" customFormat="1" x14ac:dyDescent="0.25"/>
    <row r="241" s="8" customFormat="1" x14ac:dyDescent="0.25"/>
    <row r="242" s="8" customFormat="1" x14ac:dyDescent="0.25"/>
    <row r="243" s="8" customFormat="1" x14ac:dyDescent="0.25"/>
    <row r="244" s="8" customFormat="1" x14ac:dyDescent="0.25"/>
    <row r="245" s="8" customFormat="1" x14ac:dyDescent="0.25"/>
    <row r="246" s="8" customFormat="1" x14ac:dyDescent="0.25"/>
    <row r="247" s="8" customFormat="1" x14ac:dyDescent="0.25"/>
    <row r="248" s="8" customFormat="1" x14ac:dyDescent="0.25"/>
    <row r="249" s="8" customFormat="1" x14ac:dyDescent="0.25"/>
    <row r="250" s="8" customFormat="1" x14ac:dyDescent="0.25"/>
    <row r="251" s="8" customFormat="1" x14ac:dyDescent="0.25"/>
    <row r="252" s="8" customFormat="1" x14ac:dyDescent="0.25"/>
    <row r="253" s="8" customFormat="1" x14ac:dyDescent="0.25"/>
    <row r="254" s="8" customFormat="1" x14ac:dyDescent="0.25"/>
    <row r="255" s="8" customFormat="1" x14ac:dyDescent="0.25"/>
    <row r="256" s="8" customFormat="1" x14ac:dyDescent="0.25"/>
    <row r="257" s="8" customFormat="1" x14ac:dyDescent="0.25"/>
    <row r="258" s="8" customFormat="1" x14ac:dyDescent="0.25"/>
    <row r="259" s="8" customFormat="1" x14ac:dyDescent="0.25"/>
    <row r="260" s="8" customFormat="1" x14ac:dyDescent="0.25"/>
    <row r="261" s="8" customFormat="1" x14ac:dyDescent="0.25"/>
    <row r="262" s="8" customFormat="1" x14ac:dyDescent="0.25"/>
    <row r="263" s="8" customFormat="1" x14ac:dyDescent="0.25"/>
    <row r="264" s="8" customFormat="1" x14ac:dyDescent="0.25"/>
    <row r="265" s="8" customFormat="1" x14ac:dyDescent="0.25"/>
    <row r="266" s="8" customFormat="1" x14ac:dyDescent="0.25"/>
    <row r="267" s="8" customFormat="1" x14ac:dyDescent="0.25"/>
    <row r="268" s="8" customFormat="1" x14ac:dyDescent="0.25"/>
    <row r="269" s="8" customFormat="1" x14ac:dyDescent="0.25"/>
    <row r="270" s="8" customFormat="1" x14ac:dyDescent="0.25"/>
    <row r="271" s="8" customFormat="1" x14ac:dyDescent="0.25"/>
    <row r="272" s="8" customFormat="1" x14ac:dyDescent="0.25"/>
    <row r="273" s="8" customFormat="1" x14ac:dyDescent="0.25"/>
    <row r="274" s="8" customFormat="1" x14ac:dyDescent="0.25"/>
    <row r="275" s="8" customFormat="1" x14ac:dyDescent="0.25"/>
    <row r="276" s="8" customFormat="1" x14ac:dyDescent="0.25"/>
    <row r="277" s="8" customFormat="1" x14ac:dyDescent="0.25"/>
    <row r="278" s="8" customFormat="1" x14ac:dyDescent="0.25"/>
    <row r="279" s="8" customFormat="1" x14ac:dyDescent="0.25"/>
    <row r="280" s="8" customFormat="1" x14ac:dyDescent="0.25"/>
    <row r="281" s="8" customFormat="1" x14ac:dyDescent="0.25"/>
    <row r="282" s="8" customFormat="1" x14ac:dyDescent="0.25"/>
    <row r="283" s="8" customFormat="1" x14ac:dyDescent="0.25"/>
    <row r="284" s="8" customFormat="1" x14ac:dyDescent="0.25"/>
    <row r="285" s="8" customFormat="1" x14ac:dyDescent="0.25"/>
    <row r="286" s="8" customFormat="1" x14ac:dyDescent="0.25"/>
    <row r="287" s="8" customFormat="1" x14ac:dyDescent="0.25"/>
    <row r="288" s="8" customFormat="1" x14ac:dyDescent="0.25"/>
    <row r="289" s="8" customFormat="1" x14ac:dyDescent="0.25"/>
    <row r="290" s="8" customFormat="1" x14ac:dyDescent="0.25"/>
    <row r="291" s="8" customFormat="1" x14ac:dyDescent="0.25"/>
    <row r="292" s="8" customFormat="1" x14ac:dyDescent="0.25"/>
    <row r="293" s="8" customFormat="1" x14ac:dyDescent="0.25"/>
    <row r="294" s="8" customFormat="1" x14ac:dyDescent="0.25"/>
    <row r="295" s="8" customFormat="1" x14ac:dyDescent="0.25"/>
    <row r="296" s="8" customFormat="1" x14ac:dyDescent="0.25"/>
    <row r="297" s="8" customFormat="1" x14ac:dyDescent="0.25"/>
    <row r="298" s="8" customFormat="1" x14ac:dyDescent="0.25"/>
    <row r="299" s="8" customFormat="1" x14ac:dyDescent="0.25"/>
    <row r="300" s="8" customFormat="1" x14ac:dyDescent="0.25"/>
    <row r="301" s="8" customFormat="1" x14ac:dyDescent="0.25"/>
    <row r="302" s="8" customFormat="1" x14ac:dyDescent="0.25"/>
    <row r="303" s="8" customFormat="1" x14ac:dyDescent="0.25"/>
    <row r="304" s="8" customFormat="1" x14ac:dyDescent="0.25"/>
    <row r="305" s="8" customFormat="1" x14ac:dyDescent="0.25"/>
    <row r="306" s="8" customFormat="1" x14ac:dyDescent="0.25"/>
    <row r="307" s="8" customFormat="1" x14ac:dyDescent="0.25"/>
    <row r="308" s="8" customFormat="1" x14ac:dyDescent="0.25"/>
    <row r="309" s="8" customFormat="1" x14ac:dyDescent="0.25"/>
    <row r="310" s="8" customFormat="1" x14ac:dyDescent="0.25"/>
    <row r="311" s="8" customFormat="1" x14ac:dyDescent="0.25"/>
    <row r="312" s="8" customFormat="1" x14ac:dyDescent="0.25"/>
    <row r="313" s="8" customFormat="1" x14ac:dyDescent="0.25"/>
    <row r="314" s="8" customFormat="1" x14ac:dyDescent="0.25"/>
    <row r="315" s="8" customFormat="1" x14ac:dyDescent="0.25"/>
    <row r="316" s="8" customFormat="1" x14ac:dyDescent="0.25"/>
    <row r="317" s="8" customFormat="1" x14ac:dyDescent="0.25"/>
    <row r="318" s="8" customFormat="1" x14ac:dyDescent="0.25"/>
    <row r="319" s="8" customFormat="1" x14ac:dyDescent="0.25"/>
    <row r="320" s="8" customFormat="1" x14ac:dyDescent="0.25"/>
    <row r="321" spans="28:30" s="8" customFormat="1" x14ac:dyDescent="0.25"/>
    <row r="322" spans="28:30" s="8" customFormat="1" x14ac:dyDescent="0.25"/>
    <row r="323" spans="28:30" s="8" customFormat="1" x14ac:dyDescent="0.25"/>
    <row r="324" spans="28:30" s="8" customFormat="1" x14ac:dyDescent="0.25"/>
    <row r="325" spans="28:30" s="8" customFormat="1" x14ac:dyDescent="0.25"/>
    <row r="326" spans="28:30" s="8" customFormat="1" x14ac:dyDescent="0.25"/>
    <row r="327" spans="28:30" s="8" customFormat="1" x14ac:dyDescent="0.25"/>
    <row r="328" spans="28:30" s="8" customFormat="1" x14ac:dyDescent="0.25"/>
    <row r="329" spans="28:30" s="8" customFormat="1" x14ac:dyDescent="0.25"/>
    <row r="330" spans="28:30" s="8" customFormat="1" x14ac:dyDescent="0.25"/>
    <row r="331" spans="28:30" s="8" customFormat="1" x14ac:dyDescent="0.25"/>
    <row r="332" spans="28:30" s="8" customFormat="1" x14ac:dyDescent="0.25"/>
    <row r="333" spans="28:30" s="8" customFormat="1" x14ac:dyDescent="0.25"/>
    <row r="334" spans="28:30" s="8" customFormat="1" x14ac:dyDescent="0.25"/>
    <row r="335" spans="28:30" s="8" customFormat="1" x14ac:dyDescent="0.25"/>
    <row r="336" spans="28:30" s="8" customFormat="1" x14ac:dyDescent="0.25">
      <c r="AB336" s="9"/>
      <c r="AC336" s="9"/>
      <c r="AD336" s="9"/>
    </row>
    <row r="337" spans="2:54" s="8" customFormat="1" x14ac:dyDescent="0.25">
      <c r="AB337" s="9"/>
      <c r="AC337" s="9"/>
      <c r="AD337" s="9"/>
    </row>
    <row r="338" spans="2:54" s="8" customFormat="1" x14ac:dyDescent="0.25">
      <c r="AB338" s="9"/>
      <c r="AC338" s="9"/>
      <c r="AD338" s="9"/>
    </row>
    <row r="339" spans="2:54" s="8" customFormat="1" x14ac:dyDescent="0.25">
      <c r="Z339" s="9"/>
      <c r="AB339" s="9"/>
      <c r="AC339" s="9"/>
      <c r="AD339" s="9"/>
    </row>
    <row r="340" spans="2:54" s="8" customFormat="1" x14ac:dyDescent="0.25">
      <c r="Z340" s="9"/>
      <c r="AA340" s="9"/>
      <c r="AB340" s="9"/>
      <c r="AC340" s="9"/>
      <c r="AD340" s="9"/>
    </row>
    <row r="341" spans="2:54" s="8" customFormat="1" x14ac:dyDescent="0.25">
      <c r="Z341" s="9"/>
      <c r="AA341" s="9"/>
      <c r="AB341" s="9"/>
      <c r="AC341" s="9"/>
      <c r="AD341" s="9"/>
    </row>
    <row r="342" spans="2:54" s="8" customFormat="1" x14ac:dyDescent="0.25">
      <c r="Z342" s="9"/>
      <c r="AA342" s="9"/>
      <c r="AB342" s="9"/>
      <c r="AC342" s="9"/>
      <c r="AD342" s="9"/>
    </row>
    <row r="343" spans="2:54" s="8" customFormat="1" x14ac:dyDescent="0.25">
      <c r="Z343" s="9"/>
      <c r="AA343" s="9"/>
      <c r="AB343" s="9"/>
      <c r="AC343" s="9"/>
      <c r="AD343" s="9"/>
    </row>
    <row r="344" spans="2:54" s="8" customFormat="1" x14ac:dyDescent="0.25">
      <c r="Z344" s="9"/>
      <c r="AA344" s="9"/>
      <c r="AB344" s="9"/>
      <c r="AC344" s="9"/>
      <c r="AD344" s="9"/>
    </row>
    <row r="345" spans="2:54" s="8" customFormat="1" x14ac:dyDescent="0.25">
      <c r="Z345" s="9"/>
      <c r="AA345" s="9"/>
      <c r="AB345" s="9"/>
      <c r="AC345" s="9"/>
      <c r="AD345" s="9"/>
    </row>
    <row r="346" spans="2:54" s="8" customFormat="1" x14ac:dyDescent="0.25">
      <c r="L346" s="9"/>
      <c r="M346" s="9"/>
      <c r="N346" s="9"/>
      <c r="O346" s="9"/>
      <c r="P346" s="9"/>
      <c r="Q346" s="9"/>
      <c r="R346" s="9"/>
      <c r="S346" s="9"/>
      <c r="T346" s="9"/>
      <c r="U346" s="9"/>
      <c r="V346" s="9"/>
      <c r="W346" s="9"/>
      <c r="X346" s="9"/>
      <c r="Z346" s="9"/>
      <c r="AA346" s="9"/>
      <c r="AB346" s="9"/>
      <c r="AC346" s="9"/>
      <c r="AD346" s="9"/>
    </row>
    <row r="347" spans="2:54" x14ac:dyDescent="0.25">
      <c r="B347" s="8"/>
      <c r="C347" s="8"/>
      <c r="D347" s="8"/>
      <c r="E347" s="8"/>
      <c r="F347" s="8"/>
      <c r="G347" s="8"/>
      <c r="H347" s="8"/>
      <c r="I347" s="8"/>
      <c r="J347" s="8"/>
      <c r="K347" s="8"/>
      <c r="Y347" s="8"/>
      <c r="AV347" s="8"/>
      <c r="AW347" s="8"/>
      <c r="AX347" s="8"/>
      <c r="AY347" s="8"/>
      <c r="AZ347" s="8"/>
      <c r="BA347" s="8"/>
      <c r="BB347" s="8"/>
    </row>
    <row r="348" spans="2:54" x14ac:dyDescent="0.25">
      <c r="B348" s="8"/>
      <c r="C348" s="8"/>
      <c r="D348" s="8"/>
      <c r="E348" s="8"/>
      <c r="F348" s="8"/>
      <c r="G348" s="8"/>
      <c r="H348" s="8"/>
      <c r="I348" s="8"/>
      <c r="J348" s="8"/>
      <c r="K348" s="8"/>
      <c r="Y348" s="8"/>
      <c r="AV348" s="8"/>
      <c r="AW348" s="8"/>
      <c r="AX348" s="8"/>
      <c r="AY348" s="8"/>
      <c r="AZ348" s="8"/>
      <c r="BA348" s="8"/>
      <c r="BB348" s="8"/>
    </row>
    <row r="349" spans="2:54" x14ac:dyDescent="0.25">
      <c r="B349" s="8"/>
      <c r="C349" s="8"/>
      <c r="D349" s="8"/>
      <c r="E349" s="8"/>
      <c r="F349" s="8"/>
      <c r="G349" s="8"/>
      <c r="H349" s="8"/>
      <c r="I349" s="8"/>
      <c r="J349" s="8"/>
      <c r="K349" s="8"/>
      <c r="Y349" s="8"/>
      <c r="AV349" s="8"/>
      <c r="AW349" s="8"/>
      <c r="AX349" s="8"/>
      <c r="AY349" s="8"/>
      <c r="AZ349" s="8"/>
      <c r="BA349" s="8"/>
      <c r="BB349" s="8"/>
    </row>
    <row r="350" spans="2:54" x14ac:dyDescent="0.25">
      <c r="B350" s="8"/>
      <c r="C350" s="8"/>
      <c r="D350" s="8"/>
      <c r="E350" s="8"/>
      <c r="F350" s="8"/>
      <c r="G350" s="8"/>
      <c r="H350" s="8"/>
      <c r="I350" s="8"/>
      <c r="J350" s="8"/>
      <c r="K350" s="8"/>
      <c r="Y350" s="8"/>
      <c r="AV350" s="8"/>
      <c r="AW350" s="8"/>
      <c r="AX350" s="8"/>
      <c r="AY350" s="8"/>
      <c r="AZ350" s="8"/>
      <c r="BA350" s="8"/>
      <c r="BB350" s="8"/>
    </row>
    <row r="351" spans="2:54" x14ac:dyDescent="0.25">
      <c r="B351" s="8"/>
      <c r="C351" s="8"/>
      <c r="D351" s="8"/>
      <c r="E351" s="8"/>
      <c r="F351" s="8"/>
      <c r="G351" s="8"/>
      <c r="H351" s="8"/>
      <c r="I351" s="8"/>
      <c r="J351" s="8"/>
      <c r="K351" s="8"/>
      <c r="AV351" s="8"/>
      <c r="AW351" s="8"/>
      <c r="AX351" s="8"/>
      <c r="AY351" s="8"/>
      <c r="AZ351" s="8"/>
      <c r="BA351" s="8"/>
      <c r="BB351" s="8"/>
    </row>
    <row r="352" spans="2:54" x14ac:dyDescent="0.25">
      <c r="B352" s="8"/>
      <c r="C352" s="8"/>
      <c r="D352" s="8"/>
      <c r="E352" s="8"/>
      <c r="F352" s="8"/>
      <c r="G352" s="8"/>
      <c r="H352" s="8"/>
      <c r="I352" s="8"/>
      <c r="J352" s="8"/>
      <c r="K352" s="8"/>
      <c r="AV352" s="8"/>
      <c r="AW352" s="8"/>
      <c r="AX352" s="8"/>
      <c r="AY352" s="8"/>
      <c r="AZ352" s="8"/>
      <c r="BA352" s="8"/>
      <c r="BB352" s="8"/>
    </row>
    <row r="353" spans="2:54" x14ac:dyDescent="0.25">
      <c r="B353" s="8"/>
      <c r="AV353" s="8"/>
      <c r="AW353" s="8"/>
      <c r="AX353" s="8"/>
      <c r="AY353" s="8"/>
      <c r="AZ353" s="8"/>
      <c r="BA353" s="8"/>
      <c r="BB353" s="8"/>
    </row>
    <row r="354" spans="2:54" x14ac:dyDescent="0.25">
      <c r="AV354" s="8"/>
      <c r="AW354" s="8"/>
      <c r="AX354" s="8"/>
      <c r="AY354" s="8"/>
      <c r="AZ354" s="8"/>
      <c r="BA354" s="8"/>
      <c r="BB354" s="8"/>
    </row>
    <row r="355" spans="2:54" x14ac:dyDescent="0.25">
      <c r="AV355" s="8"/>
      <c r="AW355" s="8"/>
      <c r="AX355" s="8"/>
      <c r="AY355" s="8"/>
      <c r="AZ355" s="8"/>
      <c r="BA355" s="8"/>
      <c r="BB355" s="8"/>
    </row>
    <row r="356" spans="2:54" x14ac:dyDescent="0.25">
      <c r="AV356" s="8"/>
      <c r="AW356" s="8"/>
      <c r="AX356" s="8"/>
      <c r="AY356" s="8"/>
      <c r="AZ356" s="8"/>
      <c r="BA356" s="8"/>
      <c r="BB356" s="8"/>
    </row>
    <row r="357" spans="2:54" x14ac:dyDescent="0.25">
      <c r="AV357" s="8"/>
      <c r="AW357" s="8"/>
      <c r="AX357" s="8"/>
      <c r="AY357" s="8"/>
      <c r="AZ357" s="8"/>
      <c r="BA357" s="8"/>
      <c r="BB357" s="8"/>
    </row>
    <row r="358" spans="2:54" x14ac:dyDescent="0.25">
      <c r="AV358" s="8"/>
      <c r="AW358" s="8"/>
      <c r="AX358" s="8"/>
      <c r="AY358" s="8"/>
      <c r="AZ358" s="8"/>
      <c r="BA358" s="8"/>
      <c r="BB358" s="8"/>
    </row>
    <row r="359" spans="2:54" x14ac:dyDescent="0.25">
      <c r="AV359" s="8"/>
      <c r="AW359" s="8"/>
      <c r="AX359" s="8"/>
      <c r="AY359" s="8"/>
      <c r="AZ359" s="8"/>
      <c r="BA359" s="8"/>
      <c r="BB359" s="8"/>
    </row>
    <row r="360" spans="2:54" x14ac:dyDescent="0.25">
      <c r="AV360" s="8"/>
      <c r="AW360" s="8"/>
      <c r="AX360" s="8"/>
      <c r="AY360" s="8"/>
      <c r="AZ360" s="8"/>
      <c r="BA360" s="8"/>
      <c r="BB360" s="8"/>
    </row>
    <row r="361" spans="2:54" x14ac:dyDescent="0.25">
      <c r="AV361" s="8"/>
      <c r="AW361" s="8"/>
      <c r="AX361" s="8"/>
      <c r="AY361" s="8"/>
      <c r="AZ361" s="8"/>
      <c r="BA361" s="8"/>
      <c r="BB361" s="8"/>
    </row>
    <row r="362" spans="2:54" x14ac:dyDescent="0.25">
      <c r="AV362" s="8"/>
      <c r="AW362" s="8"/>
      <c r="AX362" s="8"/>
      <c r="AY362" s="8"/>
      <c r="AZ362" s="8"/>
      <c r="BA362" s="8"/>
      <c r="BB362" s="8"/>
    </row>
    <row r="363" spans="2:54" x14ac:dyDescent="0.25">
      <c r="AV363" s="8"/>
      <c r="AW363" s="8"/>
      <c r="AX363" s="8"/>
      <c r="AY363" s="8"/>
      <c r="AZ363" s="8"/>
      <c r="BA363" s="8"/>
      <c r="BB363" s="8"/>
    </row>
    <row r="364" spans="2:54" x14ac:dyDescent="0.25">
      <c r="AV364" s="8"/>
      <c r="AW364" s="8"/>
      <c r="AX364" s="8"/>
      <c r="AY364" s="8"/>
      <c r="AZ364" s="8"/>
      <c r="BA364" s="8"/>
      <c r="BB364" s="8"/>
    </row>
    <row r="365" spans="2:54" x14ac:dyDescent="0.25">
      <c r="AV365" s="8"/>
      <c r="AW365" s="8"/>
      <c r="AX365" s="8"/>
      <c r="AY365" s="8"/>
      <c r="AZ365" s="8"/>
      <c r="BA365" s="8"/>
      <c r="BB365" s="8"/>
    </row>
    <row r="366" spans="2:54" x14ac:dyDescent="0.25">
      <c r="AV366" s="8"/>
      <c r="AW366" s="8"/>
      <c r="AX366" s="8"/>
      <c r="AY366" s="8"/>
      <c r="AZ366" s="8"/>
      <c r="BA366" s="8"/>
      <c r="BB366" s="8"/>
    </row>
    <row r="367" spans="2:54" x14ac:dyDescent="0.25">
      <c r="AV367" s="8"/>
      <c r="AW367" s="8"/>
      <c r="AX367" s="8"/>
      <c r="AY367" s="8"/>
      <c r="AZ367" s="8"/>
      <c r="BA367" s="8"/>
      <c r="BB367" s="8"/>
    </row>
    <row r="368" spans="2:54" x14ac:dyDescent="0.25">
      <c r="AV368" s="8"/>
      <c r="AW368" s="8"/>
      <c r="AX368" s="8"/>
      <c r="AY368" s="8"/>
      <c r="AZ368" s="8"/>
      <c r="BA368" s="8"/>
      <c r="BB368" s="8"/>
    </row>
    <row r="369" spans="48:54" x14ac:dyDescent="0.25">
      <c r="AV369" s="8"/>
      <c r="AW369" s="8"/>
      <c r="AX369" s="8"/>
      <c r="AY369" s="8"/>
      <c r="AZ369" s="8"/>
      <c r="BA369" s="8"/>
      <c r="BB369" s="8"/>
    </row>
    <row r="370" spans="48:54" x14ac:dyDescent="0.25">
      <c r="AV370" s="8"/>
      <c r="AW370" s="8"/>
      <c r="AX370" s="8"/>
      <c r="AY370" s="8"/>
      <c r="AZ370" s="8"/>
      <c r="BA370" s="8"/>
      <c r="BB370" s="8"/>
    </row>
    <row r="371" spans="48:54" x14ac:dyDescent="0.25">
      <c r="AV371" s="8"/>
      <c r="AW371" s="8"/>
      <c r="AX371" s="8"/>
      <c r="AY371" s="8"/>
      <c r="AZ371" s="8"/>
      <c r="BA371" s="8"/>
      <c r="BB371" s="8"/>
    </row>
    <row r="372" spans="48:54" x14ac:dyDescent="0.25">
      <c r="AV372" s="8"/>
      <c r="AW372" s="8"/>
      <c r="AX372" s="8"/>
      <c r="AY372" s="8"/>
      <c r="AZ372" s="8"/>
      <c r="BA372" s="8"/>
      <c r="BB372" s="8"/>
    </row>
    <row r="373" spans="48:54" x14ac:dyDescent="0.25">
      <c r="AV373" s="8"/>
      <c r="AW373" s="8"/>
      <c r="AX373" s="8"/>
      <c r="AY373" s="8"/>
      <c r="AZ373" s="8"/>
      <c r="BA373" s="8"/>
      <c r="BB373" s="8"/>
    </row>
    <row r="374" spans="48:54" x14ac:dyDescent="0.25">
      <c r="AV374" s="8"/>
      <c r="AW374" s="8"/>
      <c r="AX374" s="8"/>
      <c r="AY374" s="8"/>
      <c r="AZ374" s="8"/>
      <c r="BA374" s="8"/>
      <c r="BB374" s="8"/>
    </row>
    <row r="375" spans="48:54" x14ac:dyDescent="0.25">
      <c r="AV375" s="8"/>
      <c r="AW375" s="8"/>
      <c r="AX375" s="8"/>
      <c r="AY375" s="8"/>
      <c r="AZ375" s="8"/>
      <c r="BA375" s="8"/>
      <c r="BB375" s="8"/>
    </row>
    <row r="376" spans="48:54" x14ac:dyDescent="0.25">
      <c r="AV376" s="8"/>
      <c r="AW376" s="8"/>
      <c r="AX376" s="8"/>
      <c r="AY376" s="8"/>
      <c r="AZ376" s="8"/>
      <c r="BA376" s="8"/>
      <c r="BB376" s="8"/>
    </row>
    <row r="377" spans="48:54" x14ac:dyDescent="0.25">
      <c r="AV377" s="8"/>
      <c r="AW377" s="8"/>
      <c r="AX377" s="8"/>
      <c r="AY377" s="8"/>
      <c r="AZ377" s="8"/>
      <c r="BA377" s="8"/>
      <c r="BB377" s="8"/>
    </row>
    <row r="378" spans="48:54" x14ac:dyDescent="0.25">
      <c r="AV378" s="8"/>
      <c r="AW378" s="8"/>
      <c r="AX378" s="8"/>
      <c r="AY378" s="8"/>
      <c r="AZ378" s="8"/>
      <c r="BA378" s="8"/>
      <c r="BB378" s="8"/>
    </row>
    <row r="379" spans="48:54" x14ac:dyDescent="0.25">
      <c r="AV379" s="8"/>
      <c r="AW379" s="8"/>
      <c r="AX379" s="8"/>
      <c r="AY379" s="8"/>
      <c r="AZ379" s="8"/>
      <c r="BA379" s="8"/>
      <c r="BB379" s="8"/>
    </row>
    <row r="380" spans="48:54" x14ac:dyDescent="0.25">
      <c r="AV380" s="8"/>
      <c r="AW380" s="8"/>
      <c r="AX380" s="8"/>
      <c r="AY380" s="8"/>
      <c r="AZ380" s="8"/>
      <c r="BA380" s="8"/>
      <c r="BB380" s="8"/>
    </row>
    <row r="381" spans="48:54" x14ac:dyDescent="0.25">
      <c r="AV381" s="8"/>
      <c r="AW381" s="8"/>
      <c r="AX381" s="8"/>
      <c r="AY381" s="8"/>
      <c r="AZ381" s="8"/>
      <c r="BA381" s="8"/>
      <c r="BB381" s="8"/>
    </row>
    <row r="382" spans="48:54" x14ac:dyDescent="0.25">
      <c r="AV382" s="8"/>
      <c r="AW382" s="8"/>
      <c r="AX382" s="8"/>
      <c r="AY382" s="8"/>
      <c r="AZ382" s="8"/>
      <c r="BA382" s="8"/>
      <c r="BB382" s="8"/>
    </row>
    <row r="383" spans="48:54" x14ac:dyDescent="0.25">
      <c r="AV383" s="8"/>
      <c r="AW383" s="8"/>
      <c r="AX383" s="8"/>
      <c r="AY383" s="8"/>
      <c r="AZ383" s="8"/>
      <c r="BA383" s="8"/>
      <c r="BB383" s="8"/>
    </row>
    <row r="384" spans="48:54" x14ac:dyDescent="0.25">
      <c r="AV384" s="8"/>
      <c r="AW384" s="8"/>
      <c r="AX384" s="8"/>
      <c r="AY384" s="8"/>
      <c r="AZ384" s="8"/>
      <c r="BA384" s="8"/>
      <c r="BB384" s="8"/>
    </row>
    <row r="385" spans="48:54" x14ac:dyDescent="0.25">
      <c r="AV385" s="8"/>
      <c r="AW385" s="8"/>
      <c r="AX385" s="8"/>
      <c r="AY385" s="8"/>
      <c r="AZ385" s="8"/>
      <c r="BA385" s="8"/>
      <c r="BB385" s="8"/>
    </row>
    <row r="386" spans="48:54" x14ac:dyDescent="0.25">
      <c r="AV386" s="8"/>
      <c r="AW386" s="8"/>
      <c r="AX386" s="8"/>
      <c r="AY386" s="8"/>
      <c r="AZ386" s="8"/>
      <c r="BA386" s="8"/>
      <c r="BB386" s="8"/>
    </row>
    <row r="387" spans="48:54" x14ac:dyDescent="0.25">
      <c r="AV387" s="8"/>
      <c r="AW387" s="8"/>
      <c r="AX387" s="8"/>
      <c r="AY387" s="8"/>
      <c r="AZ387" s="8"/>
      <c r="BA387" s="8"/>
      <c r="BB387" s="8"/>
    </row>
    <row r="388" spans="48:54" x14ac:dyDescent="0.25">
      <c r="AV388" s="8"/>
      <c r="AW388" s="8"/>
      <c r="AX388" s="8"/>
      <c r="AY388" s="8"/>
      <c r="AZ388" s="8"/>
      <c r="BA388" s="8"/>
      <c r="BB388" s="8"/>
    </row>
    <row r="389" spans="48:54" x14ac:dyDescent="0.25">
      <c r="AV389" s="8"/>
      <c r="AW389" s="8"/>
      <c r="AX389" s="8"/>
      <c r="AY389" s="8"/>
      <c r="AZ389" s="8"/>
      <c r="BA389" s="8"/>
      <c r="BB389" s="8"/>
    </row>
    <row r="390" spans="48:54" x14ac:dyDescent="0.25">
      <c r="AV390" s="8"/>
      <c r="AW390" s="8"/>
      <c r="AX390" s="8"/>
      <c r="AY390" s="8"/>
      <c r="AZ390" s="8"/>
      <c r="BA390" s="8"/>
      <c r="BB390" s="8"/>
    </row>
    <row r="391" spans="48:54" x14ac:dyDescent="0.25">
      <c r="AV391" s="8"/>
      <c r="AW391" s="8"/>
      <c r="AX391" s="8"/>
      <c r="AY391" s="8"/>
      <c r="AZ391" s="8"/>
      <c r="BA391" s="8"/>
      <c r="BB391" s="8"/>
    </row>
    <row r="392" spans="48:54" x14ac:dyDescent="0.25">
      <c r="AV392" s="8"/>
      <c r="AW392" s="8"/>
      <c r="AX392" s="8"/>
      <c r="AY392" s="8"/>
      <c r="AZ392" s="8"/>
      <c r="BA392" s="8"/>
      <c r="BB392" s="8"/>
    </row>
    <row r="393" spans="48:54" x14ac:dyDescent="0.25">
      <c r="AV393" s="8"/>
      <c r="AW393" s="8"/>
      <c r="AX393" s="8"/>
      <c r="AY393" s="8"/>
      <c r="AZ393" s="8"/>
      <c r="BA393" s="8"/>
      <c r="BB393" s="8"/>
    </row>
    <row r="394" spans="48:54" x14ac:dyDescent="0.25">
      <c r="AV394" s="8"/>
      <c r="AW394" s="8"/>
      <c r="AX394" s="8"/>
      <c r="AY394" s="8"/>
      <c r="AZ394" s="8"/>
      <c r="BA394" s="8"/>
      <c r="BB394" s="8"/>
    </row>
    <row r="395" spans="48:54" x14ac:dyDescent="0.25">
      <c r="AV395" s="8"/>
      <c r="AW395" s="8"/>
      <c r="AX395" s="8"/>
      <c r="AY395" s="8"/>
      <c r="AZ395" s="8"/>
      <c r="BA395" s="8"/>
      <c r="BB395" s="8"/>
    </row>
    <row r="396" spans="48:54" x14ac:dyDescent="0.25">
      <c r="AV396" s="8"/>
      <c r="AW396" s="8"/>
      <c r="AX396" s="8"/>
      <c r="AY396" s="8"/>
      <c r="AZ396" s="8"/>
      <c r="BA396" s="8"/>
      <c r="BB396" s="8"/>
    </row>
    <row r="397" spans="48:54" x14ac:dyDescent="0.25">
      <c r="AV397" s="8"/>
      <c r="AW397" s="8"/>
      <c r="AX397" s="8"/>
      <c r="AY397" s="8"/>
      <c r="AZ397" s="8"/>
      <c r="BA397" s="8"/>
      <c r="BB397" s="8"/>
    </row>
    <row r="398" spans="48:54" x14ac:dyDescent="0.25">
      <c r="AV398" s="8"/>
      <c r="AW398" s="8"/>
      <c r="AX398" s="8"/>
      <c r="AY398" s="8"/>
      <c r="AZ398" s="8"/>
      <c r="BA398" s="8"/>
      <c r="BB398" s="8"/>
    </row>
    <row r="399" spans="48:54" x14ac:dyDescent="0.25">
      <c r="AV399" s="8"/>
      <c r="AW399" s="8"/>
      <c r="AX399" s="8"/>
      <c r="AY399" s="8"/>
      <c r="AZ399" s="8"/>
      <c r="BA399" s="8"/>
      <c r="BB399" s="8"/>
    </row>
    <row r="400" spans="48:54" x14ac:dyDescent="0.25">
      <c r="AV400" s="8"/>
      <c r="AW400" s="8"/>
      <c r="AX400" s="8"/>
      <c r="AY400" s="8"/>
      <c r="AZ400" s="8"/>
      <c r="BA400" s="8"/>
      <c r="BB400" s="8"/>
    </row>
    <row r="401" spans="48:54" x14ac:dyDescent="0.25">
      <c r="AV401" s="8"/>
      <c r="AW401" s="8"/>
      <c r="AX401" s="8"/>
      <c r="AY401" s="8"/>
      <c r="AZ401" s="8"/>
      <c r="BA401" s="8"/>
      <c r="BB401" s="8"/>
    </row>
    <row r="402" spans="48:54" x14ac:dyDescent="0.25">
      <c r="AV402" s="8"/>
      <c r="AW402" s="8"/>
      <c r="AX402" s="8"/>
      <c r="AY402" s="8"/>
      <c r="AZ402" s="8"/>
      <c r="BA402" s="8"/>
      <c r="BB402" s="8"/>
    </row>
    <row r="403" spans="48:54" x14ac:dyDescent="0.25">
      <c r="AV403" s="8"/>
      <c r="AW403" s="8"/>
      <c r="AX403" s="8"/>
      <c r="AY403" s="8"/>
      <c r="AZ403" s="8"/>
      <c r="BA403" s="8"/>
      <c r="BB403" s="8"/>
    </row>
    <row r="404" spans="48:54" x14ac:dyDescent="0.25">
      <c r="AV404" s="8"/>
      <c r="AW404" s="8"/>
      <c r="AX404" s="8"/>
      <c r="AY404" s="8"/>
      <c r="AZ404" s="8"/>
      <c r="BA404" s="8"/>
      <c r="BB404" s="8"/>
    </row>
    <row r="405" spans="48:54" x14ac:dyDescent="0.25">
      <c r="AV405" s="8"/>
      <c r="AW405" s="8"/>
      <c r="AX405" s="8"/>
      <c r="AY405" s="8"/>
      <c r="AZ405" s="8"/>
      <c r="BA405" s="8"/>
      <c r="BB405" s="8"/>
    </row>
    <row r="406" spans="48:54" x14ac:dyDescent="0.25">
      <c r="AV406" s="8"/>
      <c r="AW406" s="8"/>
      <c r="AX406" s="8"/>
      <c r="AY406" s="8"/>
      <c r="AZ406" s="8"/>
      <c r="BA406" s="8"/>
      <c r="BB406" s="8"/>
    </row>
    <row r="407" spans="48:54" x14ac:dyDescent="0.25">
      <c r="AV407" s="8"/>
      <c r="AW407" s="8"/>
      <c r="AX407" s="8"/>
      <c r="AY407" s="8"/>
      <c r="AZ407" s="8"/>
      <c r="BA407" s="8"/>
      <c r="BB407" s="8"/>
    </row>
    <row r="408" spans="48:54" x14ac:dyDescent="0.25">
      <c r="AV408" s="8"/>
      <c r="AW408" s="8"/>
      <c r="AX408" s="8"/>
      <c r="AY408" s="8"/>
      <c r="AZ408" s="8"/>
      <c r="BA408" s="8"/>
      <c r="BB408" s="8"/>
    </row>
    <row r="409" spans="48:54" x14ac:dyDescent="0.25">
      <c r="AV409" s="8"/>
      <c r="AW409" s="8"/>
      <c r="AX409" s="8"/>
      <c r="AY409" s="8"/>
      <c r="AZ409" s="8"/>
      <c r="BA409" s="8"/>
      <c r="BB409" s="8"/>
    </row>
    <row r="410" spans="48:54" x14ac:dyDescent="0.25">
      <c r="AV410" s="8"/>
      <c r="AW410" s="8"/>
      <c r="AX410" s="8"/>
      <c r="AY410" s="8"/>
      <c r="AZ410" s="8"/>
      <c r="BA410" s="8"/>
      <c r="BB410" s="8"/>
    </row>
    <row r="411" spans="48:54" x14ac:dyDescent="0.25">
      <c r="AV411" s="8"/>
      <c r="AW411" s="8"/>
      <c r="AX411" s="8"/>
      <c r="AY411" s="8"/>
      <c r="AZ411" s="8"/>
      <c r="BA411" s="8"/>
      <c r="BB411" s="8"/>
    </row>
    <row r="412" spans="48:54" x14ac:dyDescent="0.25">
      <c r="AV412" s="8"/>
      <c r="AW412" s="8"/>
      <c r="AX412" s="8"/>
      <c r="AY412" s="8"/>
      <c r="AZ412" s="8"/>
      <c r="BA412" s="8"/>
      <c r="BB412" s="8"/>
    </row>
    <row r="413" spans="48:54" x14ac:dyDescent="0.25">
      <c r="AV413" s="8"/>
      <c r="AW413" s="8"/>
      <c r="AX413" s="8"/>
      <c r="AY413" s="8"/>
      <c r="AZ413" s="8"/>
      <c r="BA413" s="8"/>
      <c r="BB413" s="8"/>
    </row>
    <row r="414" spans="48:54" x14ac:dyDescent="0.25">
      <c r="AV414" s="8"/>
      <c r="AW414" s="8"/>
      <c r="AX414" s="8"/>
      <c r="AY414" s="8"/>
      <c r="AZ414" s="8"/>
      <c r="BA414" s="8"/>
      <c r="BB414" s="8"/>
    </row>
    <row r="415" spans="48:54" x14ac:dyDescent="0.25">
      <c r="AV415" s="8"/>
      <c r="AW415" s="8"/>
      <c r="AX415" s="8"/>
      <c r="AY415" s="8"/>
      <c r="AZ415" s="8"/>
      <c r="BA415" s="8"/>
      <c r="BB415" s="8"/>
    </row>
    <row r="416" spans="48:54" x14ac:dyDescent="0.25">
      <c r="AV416" s="8"/>
      <c r="AW416" s="8"/>
      <c r="AX416" s="8"/>
      <c r="AY416" s="8"/>
      <c r="AZ416" s="8"/>
      <c r="BA416" s="8"/>
      <c r="BB416" s="8"/>
    </row>
    <row r="417" spans="48:54" x14ac:dyDescent="0.25">
      <c r="AV417" s="8"/>
      <c r="AW417" s="8"/>
      <c r="AX417" s="8"/>
      <c r="AY417" s="8"/>
      <c r="AZ417" s="8"/>
      <c r="BA417" s="8"/>
      <c r="BB417" s="8"/>
    </row>
    <row r="418" spans="48:54" x14ac:dyDescent="0.25">
      <c r="AV418" s="8"/>
      <c r="AW418" s="8"/>
      <c r="AX418" s="8"/>
      <c r="AY418" s="8"/>
      <c r="AZ418" s="8"/>
      <c r="BA418" s="8"/>
      <c r="BB418" s="8"/>
    </row>
    <row r="419" spans="48:54" x14ac:dyDescent="0.25">
      <c r="AV419" s="8"/>
      <c r="AW419" s="8"/>
      <c r="AX419" s="8"/>
      <c r="AY419" s="8"/>
      <c r="AZ419" s="8"/>
      <c r="BA419" s="8"/>
      <c r="BB419" s="8"/>
    </row>
    <row r="420" spans="48:54" x14ac:dyDescent="0.25">
      <c r="AV420" s="8"/>
      <c r="AW420" s="8"/>
      <c r="AX420" s="8"/>
      <c r="AY420" s="8"/>
      <c r="AZ420" s="8"/>
      <c r="BA420" s="8"/>
      <c r="BB420" s="8"/>
    </row>
    <row r="421" spans="48:54" x14ac:dyDescent="0.25">
      <c r="AV421" s="8"/>
      <c r="AW421" s="8"/>
      <c r="AX421" s="8"/>
      <c r="AY421" s="8"/>
      <c r="AZ421" s="8"/>
      <c r="BA421" s="8"/>
      <c r="BB421" s="8"/>
    </row>
    <row r="422" spans="48:54" x14ac:dyDescent="0.25">
      <c r="AV422" s="8"/>
      <c r="AW422" s="8"/>
      <c r="AX422" s="8"/>
      <c r="AY422" s="8"/>
      <c r="AZ422" s="8"/>
      <c r="BA422" s="8"/>
      <c r="BB422" s="8"/>
    </row>
    <row r="423" spans="48:54" x14ac:dyDescent="0.25">
      <c r="AV423" s="8"/>
      <c r="AW423" s="8"/>
      <c r="AX423" s="8"/>
      <c r="AY423" s="8"/>
      <c r="AZ423" s="8"/>
      <c r="BA423" s="8"/>
      <c r="BB423" s="8"/>
    </row>
    <row r="424" spans="48:54" x14ac:dyDescent="0.25">
      <c r="AV424" s="8"/>
      <c r="AW424" s="8"/>
      <c r="AX424" s="8"/>
      <c r="AY424" s="8"/>
      <c r="AZ424" s="8"/>
      <c r="BA424" s="8"/>
      <c r="BB424" s="8"/>
    </row>
    <row r="425" spans="48:54" x14ac:dyDescent="0.25">
      <c r="AV425" s="8"/>
      <c r="AW425" s="8"/>
      <c r="AX425" s="8"/>
      <c r="AY425" s="8"/>
      <c r="AZ425" s="8"/>
      <c r="BA425" s="8"/>
      <c r="BB425" s="8"/>
    </row>
    <row r="426" spans="48:54" x14ac:dyDescent="0.25">
      <c r="AV426" s="8"/>
      <c r="AW426" s="8"/>
      <c r="AX426" s="8"/>
      <c r="AY426" s="8"/>
      <c r="AZ426" s="8"/>
      <c r="BA426" s="8"/>
      <c r="BB426" s="8"/>
    </row>
    <row r="427" spans="48:54" x14ac:dyDescent="0.25">
      <c r="AV427" s="8"/>
      <c r="AW427" s="8"/>
      <c r="AX427" s="8"/>
      <c r="AY427" s="8"/>
      <c r="AZ427" s="8"/>
      <c r="BA427" s="8"/>
      <c r="BB427" s="8"/>
    </row>
    <row r="428" spans="48:54" x14ac:dyDescent="0.25">
      <c r="AV428" s="8"/>
      <c r="AW428" s="8"/>
      <c r="AX428" s="8"/>
      <c r="AY428" s="8"/>
      <c r="AZ428" s="8"/>
      <c r="BA428" s="8"/>
      <c r="BB428" s="8"/>
    </row>
    <row r="429" spans="48:54" x14ac:dyDescent="0.25">
      <c r="AV429" s="8"/>
      <c r="AW429" s="8"/>
      <c r="AX429" s="8"/>
      <c r="AY429" s="8"/>
      <c r="AZ429" s="8"/>
      <c r="BA429" s="8"/>
      <c r="BB429" s="8"/>
    </row>
    <row r="430" spans="48:54" x14ac:dyDescent="0.25">
      <c r="AV430" s="8"/>
      <c r="AW430" s="8"/>
      <c r="AX430" s="8"/>
      <c r="AY430" s="8"/>
      <c r="AZ430" s="8"/>
      <c r="BA430" s="8"/>
      <c r="BB430" s="8"/>
    </row>
    <row r="431" spans="48:54" x14ac:dyDescent="0.25">
      <c r="AV431" s="8"/>
      <c r="AW431" s="8"/>
      <c r="AX431" s="8"/>
      <c r="AY431" s="8"/>
      <c r="AZ431" s="8"/>
      <c r="BA431" s="8"/>
      <c r="BB431" s="8"/>
    </row>
    <row r="432" spans="48:54" x14ac:dyDescent="0.25">
      <c r="AV432" s="8"/>
      <c r="AW432" s="8"/>
      <c r="AX432" s="8"/>
      <c r="AY432" s="8"/>
      <c r="AZ432" s="8"/>
      <c r="BA432" s="8"/>
      <c r="BB432" s="8"/>
    </row>
    <row r="433" spans="48:54" x14ac:dyDescent="0.25">
      <c r="AV433" s="8"/>
      <c r="AW433" s="8"/>
      <c r="AX433" s="8"/>
      <c r="AY433" s="8"/>
      <c r="AZ433" s="8"/>
      <c r="BA433" s="8"/>
      <c r="BB433" s="8"/>
    </row>
    <row r="434" spans="48:54" x14ac:dyDescent="0.25">
      <c r="AV434" s="8"/>
      <c r="AW434" s="8"/>
      <c r="AX434" s="8"/>
      <c r="AY434" s="8"/>
      <c r="AZ434" s="8"/>
      <c r="BA434" s="8"/>
      <c r="BB434" s="8"/>
    </row>
    <row r="435" spans="48:54" x14ac:dyDescent="0.25">
      <c r="AV435" s="8"/>
      <c r="AW435" s="8"/>
      <c r="AX435" s="8"/>
      <c r="AY435" s="8"/>
      <c r="AZ435" s="8"/>
      <c r="BA435" s="8"/>
      <c r="BB435" s="8"/>
    </row>
    <row r="436" spans="48:54" x14ac:dyDescent="0.25">
      <c r="AV436" s="8"/>
      <c r="AW436" s="8"/>
      <c r="AX436" s="8"/>
      <c r="AY436" s="8"/>
      <c r="AZ436" s="8"/>
      <c r="BA436" s="8"/>
      <c r="BB436" s="8"/>
    </row>
    <row r="437" spans="48:54" x14ac:dyDescent="0.25">
      <c r="AV437" s="8"/>
      <c r="AW437" s="8"/>
      <c r="AX437" s="8"/>
      <c r="AY437" s="8"/>
      <c r="AZ437" s="8"/>
      <c r="BA437" s="8"/>
      <c r="BB437" s="8"/>
    </row>
    <row r="438" spans="48:54" x14ac:dyDescent="0.25">
      <c r="AV438" s="8"/>
      <c r="AW438" s="8"/>
      <c r="AX438" s="8"/>
      <c r="AY438" s="8"/>
      <c r="AZ438" s="8"/>
      <c r="BA438" s="8"/>
      <c r="BB438" s="8"/>
    </row>
    <row r="439" spans="48:54" x14ac:dyDescent="0.25">
      <c r="AV439" s="8"/>
      <c r="AW439" s="8"/>
      <c r="AX439" s="8"/>
      <c r="AY439" s="8"/>
      <c r="AZ439" s="8"/>
      <c r="BA439" s="8"/>
      <c r="BB439" s="8"/>
    </row>
    <row r="440" spans="48:54" x14ac:dyDescent="0.25">
      <c r="AV440" s="8"/>
      <c r="AW440" s="8"/>
      <c r="AX440" s="8"/>
      <c r="AY440" s="8"/>
      <c r="AZ440" s="8"/>
      <c r="BA440" s="8"/>
      <c r="BB440" s="8"/>
    </row>
    <row r="441" spans="48:54" x14ac:dyDescent="0.25">
      <c r="AV441" s="8"/>
      <c r="AW441" s="8"/>
      <c r="AX441" s="8"/>
      <c r="AY441" s="8"/>
      <c r="AZ441" s="8"/>
      <c r="BA441" s="8"/>
      <c r="BB441" s="8"/>
    </row>
    <row r="442" spans="48:54" x14ac:dyDescent="0.25">
      <c r="AV442" s="8"/>
      <c r="AW442" s="8"/>
      <c r="AX442" s="8"/>
      <c r="AY442" s="8"/>
      <c r="AZ442" s="8"/>
      <c r="BA442" s="8"/>
      <c r="BB442" s="8"/>
    </row>
    <row r="443" spans="48:54" x14ac:dyDescent="0.25">
      <c r="AV443" s="8"/>
      <c r="AW443" s="8"/>
      <c r="AX443" s="8"/>
      <c r="AY443" s="8"/>
      <c r="AZ443" s="8"/>
      <c r="BA443" s="8"/>
      <c r="BB443" s="8"/>
    </row>
    <row r="444" spans="48:54" x14ac:dyDescent="0.25">
      <c r="AV444" s="8"/>
      <c r="AW444" s="8"/>
      <c r="AX444" s="8"/>
      <c r="AY444" s="8"/>
      <c r="AZ444" s="8"/>
      <c r="BA444" s="8"/>
      <c r="BB444" s="8"/>
    </row>
    <row r="445" spans="48:54" x14ac:dyDescent="0.25">
      <c r="AV445" s="8"/>
      <c r="AW445" s="8"/>
      <c r="AX445" s="8"/>
      <c r="AY445" s="8"/>
      <c r="AZ445" s="8"/>
      <c r="BA445" s="8"/>
      <c r="BB445" s="8"/>
    </row>
    <row r="446" spans="48:54" x14ac:dyDescent="0.25">
      <c r="AV446" s="8"/>
      <c r="AW446" s="8"/>
      <c r="AX446" s="8"/>
      <c r="AY446" s="8"/>
      <c r="AZ446" s="8"/>
      <c r="BA446" s="8"/>
      <c r="BB446" s="8"/>
    </row>
    <row r="447" spans="48:54" x14ac:dyDescent="0.25">
      <c r="AV447" s="8"/>
      <c r="AW447" s="8"/>
      <c r="AX447" s="8"/>
      <c r="AY447" s="8"/>
      <c r="AZ447" s="8"/>
      <c r="BA447" s="8"/>
      <c r="BB447" s="8"/>
    </row>
    <row r="448" spans="48:54" x14ac:dyDescent="0.25">
      <c r="AV448" s="8"/>
      <c r="AW448" s="8"/>
      <c r="AX448" s="8"/>
      <c r="AY448" s="8"/>
      <c r="AZ448" s="8"/>
      <c r="BA448" s="8"/>
      <c r="BB448" s="8"/>
    </row>
    <row r="449" spans="48:54" x14ac:dyDescent="0.25">
      <c r="AV449" s="8"/>
      <c r="AW449" s="8"/>
      <c r="AX449" s="8"/>
      <c r="AY449" s="8"/>
      <c r="AZ449" s="8"/>
      <c r="BA449" s="8"/>
      <c r="BB449" s="8"/>
    </row>
    <row r="450" spans="48:54" x14ac:dyDescent="0.25">
      <c r="AV450" s="8"/>
      <c r="AW450" s="8"/>
      <c r="AX450" s="8"/>
      <c r="AY450" s="8"/>
      <c r="AZ450" s="8"/>
      <c r="BA450" s="8"/>
      <c r="BB450" s="8"/>
    </row>
    <row r="451" spans="48:54" x14ac:dyDescent="0.25">
      <c r="AV451" s="8"/>
      <c r="AW451" s="8"/>
      <c r="AX451" s="8"/>
      <c r="AY451" s="8"/>
      <c r="AZ451" s="8"/>
      <c r="BA451" s="8"/>
      <c r="BB451" s="8"/>
    </row>
    <row r="452" spans="48:54" x14ac:dyDescent="0.25">
      <c r="AV452" s="8"/>
      <c r="AW452" s="8"/>
      <c r="AX452" s="8"/>
      <c r="AY452" s="8"/>
      <c r="AZ452" s="8"/>
      <c r="BA452" s="8"/>
      <c r="BB452" s="8"/>
    </row>
    <row r="453" spans="48:54" x14ac:dyDescent="0.25">
      <c r="AV453" s="8"/>
      <c r="AW453" s="8"/>
      <c r="AX453" s="8"/>
      <c r="AY453" s="8"/>
      <c r="AZ453" s="8"/>
      <c r="BA453" s="8"/>
      <c r="BB453" s="8"/>
    </row>
    <row r="454" spans="48:54" x14ac:dyDescent="0.25">
      <c r="AV454" s="8"/>
      <c r="AW454" s="8"/>
      <c r="AX454" s="8"/>
      <c r="AY454" s="8"/>
      <c r="AZ454" s="8"/>
      <c r="BA454" s="8"/>
      <c r="BB454" s="8"/>
    </row>
    <row r="455" spans="48:54" x14ac:dyDescent="0.25">
      <c r="AV455" s="8"/>
      <c r="AW455" s="8"/>
      <c r="AX455" s="8"/>
      <c r="AY455" s="8"/>
      <c r="AZ455" s="8"/>
      <c r="BA455" s="8"/>
      <c r="BB455" s="8"/>
    </row>
    <row r="456" spans="48:54" x14ac:dyDescent="0.25">
      <c r="AV456" s="8"/>
      <c r="AW456" s="8"/>
      <c r="AX456" s="8"/>
      <c r="AY456" s="8"/>
      <c r="AZ456" s="8"/>
      <c r="BA456" s="8"/>
      <c r="BB456" s="8"/>
    </row>
    <row r="457" spans="48:54" x14ac:dyDescent="0.25">
      <c r="AV457" s="8"/>
      <c r="AW457" s="8"/>
      <c r="AX457" s="8"/>
      <c r="AY457" s="8"/>
      <c r="AZ457" s="8"/>
      <c r="BA457" s="8"/>
      <c r="BB457" s="8"/>
    </row>
    <row r="458" spans="48:54" x14ac:dyDescent="0.25">
      <c r="AV458" s="8"/>
      <c r="AW458" s="8"/>
      <c r="AX458" s="8"/>
      <c r="AY458" s="8"/>
      <c r="AZ458" s="8"/>
      <c r="BA458" s="8"/>
      <c r="BB458" s="8"/>
    </row>
    <row r="459" spans="48:54" x14ac:dyDescent="0.25">
      <c r="AV459" s="8"/>
      <c r="AW459" s="8"/>
      <c r="AX459" s="8"/>
      <c r="AY459" s="8"/>
      <c r="AZ459" s="8"/>
      <c r="BA459" s="8"/>
      <c r="BB459" s="8"/>
    </row>
    <row r="460" spans="48:54" x14ac:dyDescent="0.25">
      <c r="AV460" s="8"/>
      <c r="AW460" s="8"/>
      <c r="AX460" s="8"/>
      <c r="AY460" s="8"/>
      <c r="AZ460" s="8"/>
      <c r="BA460" s="8"/>
      <c r="BB460" s="8"/>
    </row>
    <row r="461" spans="48:54" x14ac:dyDescent="0.25">
      <c r="AV461" s="8"/>
      <c r="AW461" s="8"/>
      <c r="AX461" s="8"/>
      <c r="AY461" s="8"/>
      <c r="AZ461" s="8"/>
      <c r="BA461" s="8"/>
      <c r="BB461" s="8"/>
    </row>
    <row r="462" spans="48:54" x14ac:dyDescent="0.25">
      <c r="AV462" s="8"/>
      <c r="AW462" s="8"/>
      <c r="AX462" s="8"/>
      <c r="AY462" s="8"/>
      <c r="AZ462" s="8"/>
      <c r="BA462" s="8"/>
      <c r="BB462" s="8"/>
    </row>
    <row r="463" spans="48:54" x14ac:dyDescent="0.25">
      <c r="AV463" s="8"/>
      <c r="AW463" s="8"/>
      <c r="AX463" s="8"/>
      <c r="AY463" s="8"/>
      <c r="AZ463" s="8"/>
      <c r="BA463" s="8"/>
      <c r="BB463" s="8"/>
    </row>
    <row r="464" spans="48:54" x14ac:dyDescent="0.25">
      <c r="AV464" s="8"/>
      <c r="AW464" s="8"/>
      <c r="AX464" s="8"/>
      <c r="AY464" s="8"/>
      <c r="AZ464" s="8"/>
      <c r="BA464" s="8"/>
      <c r="BB464" s="8"/>
    </row>
    <row r="465" spans="48:54" x14ac:dyDescent="0.25">
      <c r="AV465" s="8"/>
      <c r="AW465" s="8"/>
      <c r="AX465" s="8"/>
      <c r="AY465" s="8"/>
      <c r="AZ465" s="8"/>
      <c r="BA465" s="8"/>
      <c r="BB465" s="8"/>
    </row>
    <row r="466" spans="48:54" x14ac:dyDescent="0.25">
      <c r="AV466" s="8"/>
      <c r="AW466" s="8"/>
      <c r="AX466" s="8"/>
      <c r="AY466" s="8"/>
      <c r="AZ466" s="8"/>
      <c r="BA466" s="8"/>
      <c r="BB466" s="8"/>
    </row>
    <row r="467" spans="48:54" x14ac:dyDescent="0.25">
      <c r="AV467" s="8"/>
      <c r="AW467" s="8"/>
      <c r="AX467" s="8"/>
      <c r="AY467" s="8"/>
      <c r="AZ467" s="8"/>
      <c r="BA467" s="8"/>
      <c r="BB467" s="8"/>
    </row>
    <row r="468" spans="48:54" x14ac:dyDescent="0.25">
      <c r="AV468" s="8"/>
      <c r="AW468" s="8"/>
      <c r="AX468" s="8"/>
      <c r="AY468" s="8"/>
      <c r="AZ468" s="8"/>
      <c r="BA468" s="8"/>
      <c r="BB468" s="8"/>
    </row>
    <row r="469" spans="48:54" x14ac:dyDescent="0.25">
      <c r="AV469" s="8"/>
      <c r="AW469" s="8"/>
      <c r="AX469" s="8"/>
      <c r="AY469" s="8"/>
      <c r="AZ469" s="8"/>
      <c r="BA469" s="8"/>
      <c r="BB469" s="8"/>
    </row>
    <row r="470" spans="48:54" x14ac:dyDescent="0.25">
      <c r="AV470" s="8"/>
      <c r="AW470" s="8"/>
      <c r="AX470" s="8"/>
      <c r="AY470" s="8"/>
      <c r="AZ470" s="8"/>
      <c r="BA470" s="8"/>
      <c r="BB470" s="8"/>
    </row>
    <row r="471" spans="48:54" x14ac:dyDescent="0.25">
      <c r="AV471" s="8"/>
      <c r="AW471" s="8"/>
      <c r="AX471" s="8"/>
      <c r="AY471" s="8"/>
      <c r="AZ471" s="8"/>
      <c r="BA471" s="8"/>
      <c r="BB471" s="8"/>
    </row>
    <row r="472" spans="48:54" x14ac:dyDescent="0.25">
      <c r="AV472" s="8"/>
      <c r="AW472" s="8"/>
      <c r="AX472" s="8"/>
      <c r="AY472" s="8"/>
      <c r="AZ472" s="8"/>
      <c r="BA472" s="8"/>
      <c r="BB472" s="8"/>
    </row>
    <row r="473" spans="48:54" x14ac:dyDescent="0.25">
      <c r="AV473" s="8"/>
      <c r="AW473" s="8"/>
      <c r="AX473" s="8"/>
      <c r="AY473" s="8"/>
      <c r="AZ473" s="8"/>
      <c r="BA473" s="8"/>
      <c r="BB473" s="8"/>
    </row>
    <row r="474" spans="48:54" x14ac:dyDescent="0.25">
      <c r="AV474" s="8"/>
      <c r="AW474" s="8"/>
      <c r="AX474" s="8"/>
      <c r="AY474" s="8"/>
      <c r="AZ474" s="8"/>
      <c r="BA474" s="8"/>
      <c r="BB474" s="8"/>
    </row>
    <row r="475" spans="48:54" x14ac:dyDescent="0.25">
      <c r="AV475" s="8"/>
      <c r="AW475" s="8"/>
      <c r="AX475" s="8"/>
      <c r="AY475" s="8"/>
      <c r="AZ475" s="8"/>
      <c r="BA475" s="8"/>
      <c r="BB475" s="8"/>
    </row>
    <row r="476" spans="48:54" x14ac:dyDescent="0.25">
      <c r="AV476" s="8"/>
      <c r="AW476" s="8"/>
      <c r="AX476" s="8"/>
      <c r="AY476" s="8"/>
      <c r="AZ476" s="8"/>
      <c r="BA476" s="8"/>
      <c r="BB476" s="8"/>
    </row>
    <row r="477" spans="48:54" x14ac:dyDescent="0.25">
      <c r="AV477" s="8"/>
      <c r="AW477" s="8"/>
      <c r="AX477" s="8"/>
      <c r="AY477" s="8"/>
      <c r="AZ477" s="8"/>
      <c r="BA477" s="8"/>
      <c r="BB477" s="8"/>
    </row>
    <row r="478" spans="48:54" x14ac:dyDescent="0.25">
      <c r="AV478" s="8"/>
      <c r="AW478" s="8"/>
      <c r="AX478" s="8"/>
      <c r="AY478" s="8"/>
      <c r="AZ478" s="8"/>
      <c r="BA478" s="8"/>
      <c r="BB478" s="8"/>
    </row>
    <row r="479" spans="48:54" x14ac:dyDescent="0.25">
      <c r="AV479" s="8"/>
      <c r="AW479" s="8"/>
      <c r="AX479" s="8"/>
      <c r="AY479" s="8"/>
      <c r="AZ479" s="8"/>
      <c r="BA479" s="8"/>
      <c r="BB479" s="8"/>
    </row>
    <row r="480" spans="48:54" x14ac:dyDescent="0.25">
      <c r="AV480" s="8"/>
      <c r="AW480" s="8"/>
      <c r="AX480" s="8"/>
      <c r="AY480" s="8"/>
      <c r="AZ480" s="8"/>
      <c r="BA480" s="8"/>
      <c r="BB480" s="8"/>
    </row>
    <row r="481" spans="48:54" x14ac:dyDescent="0.25">
      <c r="AV481" s="8"/>
      <c r="AW481" s="8"/>
      <c r="AX481" s="8"/>
      <c r="AY481" s="8"/>
      <c r="AZ481" s="8"/>
      <c r="BA481" s="8"/>
      <c r="BB481" s="8"/>
    </row>
    <row r="482" spans="48:54" x14ac:dyDescent="0.25">
      <c r="AV482" s="8"/>
      <c r="AW482" s="8"/>
      <c r="AX482" s="8"/>
      <c r="AY482" s="8"/>
      <c r="AZ482" s="8"/>
      <c r="BA482" s="8"/>
      <c r="BB482" s="8"/>
    </row>
    <row r="483" spans="48:54" x14ac:dyDescent="0.25">
      <c r="AV483" s="8"/>
      <c r="AW483" s="8"/>
      <c r="AX483" s="8"/>
      <c r="AY483" s="8"/>
      <c r="AZ483" s="8"/>
      <c r="BA483" s="8"/>
      <c r="BB483" s="8"/>
    </row>
    <row r="484" spans="48:54" x14ac:dyDescent="0.25">
      <c r="AV484" s="8"/>
      <c r="AW484" s="8"/>
      <c r="AX484" s="8"/>
      <c r="AY484" s="8"/>
      <c r="AZ484" s="8"/>
      <c r="BA484" s="8"/>
      <c r="BB484" s="8"/>
    </row>
    <row r="485" spans="48:54" x14ac:dyDescent="0.25">
      <c r="AV485" s="8"/>
      <c r="AW485" s="8"/>
      <c r="AX485" s="8"/>
      <c r="AY485" s="8"/>
      <c r="AZ485" s="8"/>
      <c r="BA485" s="8"/>
      <c r="BB485" s="8"/>
    </row>
    <row r="486" spans="48:54" x14ac:dyDescent="0.25">
      <c r="AV486" s="8"/>
      <c r="AW486" s="8"/>
      <c r="AX486" s="8"/>
      <c r="AY486" s="8"/>
      <c r="AZ486" s="8"/>
      <c r="BA486" s="8"/>
      <c r="BB486" s="8"/>
    </row>
    <row r="487" spans="48:54" x14ac:dyDescent="0.25">
      <c r="AV487" s="8"/>
      <c r="AW487" s="8"/>
      <c r="AX487" s="8"/>
      <c r="AY487" s="8"/>
      <c r="AZ487" s="8"/>
      <c r="BA487" s="8"/>
      <c r="BB487" s="8"/>
    </row>
    <row r="488" spans="48:54" x14ac:dyDescent="0.25">
      <c r="AV488" s="8"/>
      <c r="AW488" s="8"/>
      <c r="AX488" s="8"/>
      <c r="AY488" s="8"/>
      <c r="AZ488" s="8"/>
      <c r="BA488" s="8"/>
      <c r="BB488" s="8"/>
    </row>
    <row r="489" spans="48:54" x14ac:dyDescent="0.25">
      <c r="AV489" s="8"/>
      <c r="AW489" s="8"/>
      <c r="AX489" s="8"/>
      <c r="AY489" s="8"/>
      <c r="AZ489" s="8"/>
      <c r="BA489" s="8"/>
      <c r="BB489" s="8"/>
    </row>
    <row r="490" spans="48:54" x14ac:dyDescent="0.25">
      <c r="AV490" s="8"/>
      <c r="AW490" s="8"/>
      <c r="AX490" s="8"/>
      <c r="AY490" s="8"/>
      <c r="AZ490" s="8"/>
      <c r="BA490" s="8"/>
      <c r="BB490" s="8"/>
    </row>
    <row r="491" spans="48:54" x14ac:dyDescent="0.25">
      <c r="AV491" s="8"/>
      <c r="AW491" s="8"/>
      <c r="AX491" s="8"/>
      <c r="AY491" s="8"/>
      <c r="AZ491" s="8"/>
      <c r="BA491" s="8"/>
      <c r="BB491" s="8"/>
    </row>
    <row r="492" spans="48:54" x14ac:dyDescent="0.25">
      <c r="AV492" s="8"/>
      <c r="AW492" s="8"/>
      <c r="AX492" s="8"/>
      <c r="AY492" s="8"/>
      <c r="AZ492" s="8"/>
      <c r="BA492" s="8"/>
      <c r="BB492" s="8"/>
    </row>
    <row r="493" spans="48:54" x14ac:dyDescent="0.25">
      <c r="AV493" s="8"/>
      <c r="AW493" s="8"/>
      <c r="AX493" s="8"/>
      <c r="AY493" s="8"/>
      <c r="AZ493" s="8"/>
      <c r="BA493" s="8"/>
      <c r="BB493" s="8"/>
    </row>
    <row r="494" spans="48:54" x14ac:dyDescent="0.25">
      <c r="AV494" s="8"/>
      <c r="AW494" s="8"/>
      <c r="AX494" s="8"/>
      <c r="AY494" s="8"/>
      <c r="AZ494" s="8"/>
      <c r="BA494" s="8"/>
      <c r="BB494" s="8"/>
    </row>
    <row r="495" spans="48:54" x14ac:dyDescent="0.25">
      <c r="AV495" s="8"/>
      <c r="AW495" s="8"/>
      <c r="AX495" s="8"/>
      <c r="AY495" s="8"/>
      <c r="AZ495" s="8"/>
      <c r="BA495" s="8"/>
      <c r="BB495" s="8"/>
    </row>
    <row r="496" spans="48:54" x14ac:dyDescent="0.25">
      <c r="AV496" s="8"/>
      <c r="AW496" s="8"/>
      <c r="AX496" s="8"/>
      <c r="AY496" s="8"/>
      <c r="AZ496" s="8"/>
      <c r="BA496" s="8"/>
      <c r="BB496" s="8"/>
    </row>
    <row r="497" spans="48:54" x14ac:dyDescent="0.25">
      <c r="AV497" s="8"/>
      <c r="AW497" s="8"/>
      <c r="AX497" s="8"/>
      <c r="AY497" s="8"/>
      <c r="AZ497" s="8"/>
      <c r="BA497" s="8"/>
      <c r="BB497" s="8"/>
    </row>
    <row r="498" spans="48:54" x14ac:dyDescent="0.25">
      <c r="AV498" s="8"/>
      <c r="AW498" s="8"/>
      <c r="AX498" s="8"/>
      <c r="AY498" s="8"/>
      <c r="AZ498" s="8"/>
      <c r="BA498" s="8"/>
      <c r="BB498" s="8"/>
    </row>
    <row r="499" spans="48:54" x14ac:dyDescent="0.25">
      <c r="AV499" s="8"/>
      <c r="AW499" s="8"/>
      <c r="AX499" s="8"/>
      <c r="AY499" s="8"/>
      <c r="AZ499" s="8"/>
      <c r="BA499" s="8"/>
      <c r="BB499" s="8"/>
    </row>
    <row r="500" spans="48:54" x14ac:dyDescent="0.25">
      <c r="AV500" s="8"/>
      <c r="AW500" s="8"/>
      <c r="AX500" s="8"/>
      <c r="AY500" s="8"/>
      <c r="AZ500" s="8"/>
      <c r="BA500" s="8"/>
      <c r="BB500" s="8"/>
    </row>
    <row r="501" spans="48:54" x14ac:dyDescent="0.25">
      <c r="AV501" s="8"/>
      <c r="AW501" s="8"/>
      <c r="AX501" s="8"/>
      <c r="AY501" s="8"/>
      <c r="AZ501" s="8"/>
      <c r="BA501" s="8"/>
      <c r="BB501" s="8"/>
    </row>
    <row r="502" spans="48:54" x14ac:dyDescent="0.25">
      <c r="AV502" s="8"/>
      <c r="AW502" s="8"/>
      <c r="AX502" s="8"/>
      <c r="AY502" s="8"/>
      <c r="AZ502" s="8"/>
      <c r="BA502" s="8"/>
      <c r="BB502" s="8"/>
    </row>
    <row r="503" spans="48:54" x14ac:dyDescent="0.25">
      <c r="AV503" s="8"/>
      <c r="AW503" s="8"/>
      <c r="AX503" s="8"/>
      <c r="AY503" s="8"/>
      <c r="AZ503" s="8"/>
      <c r="BA503" s="8"/>
      <c r="BB503" s="8"/>
    </row>
    <row r="504" spans="48:54" x14ac:dyDescent="0.25">
      <c r="AV504" s="8"/>
      <c r="AW504" s="8"/>
      <c r="AX504" s="8"/>
      <c r="AY504" s="8"/>
      <c r="AZ504" s="8"/>
      <c r="BA504" s="8"/>
      <c r="BB504" s="8"/>
    </row>
    <row r="505" spans="48:54" x14ac:dyDescent="0.25">
      <c r="AV505" s="8"/>
      <c r="AW505" s="8"/>
      <c r="AX505" s="8"/>
      <c r="AY505" s="8"/>
      <c r="AZ505" s="8"/>
      <c r="BA505" s="8"/>
      <c r="BB505" s="8"/>
    </row>
    <row r="506" spans="48:54" x14ac:dyDescent="0.25">
      <c r="AV506" s="8"/>
      <c r="AW506" s="8"/>
      <c r="AX506" s="8"/>
      <c r="AY506" s="8"/>
      <c r="AZ506" s="8"/>
      <c r="BA506" s="8"/>
      <c r="BB506" s="8"/>
    </row>
    <row r="507" spans="48:54" x14ac:dyDescent="0.25">
      <c r="AV507" s="8"/>
      <c r="AW507" s="8"/>
      <c r="AX507" s="8"/>
      <c r="AY507" s="8"/>
      <c r="AZ507" s="8"/>
      <c r="BA507" s="8"/>
      <c r="BB507" s="8"/>
    </row>
    <row r="508" spans="48:54" x14ac:dyDescent="0.25">
      <c r="AV508" s="8"/>
      <c r="AW508" s="8"/>
      <c r="AX508" s="8"/>
      <c r="AY508" s="8"/>
      <c r="AZ508" s="8"/>
      <c r="BA508" s="8"/>
      <c r="BB508" s="8"/>
    </row>
    <row r="509" spans="48:54" x14ac:dyDescent="0.25">
      <c r="AV509" s="8"/>
      <c r="AW509" s="8"/>
      <c r="AX509" s="8"/>
      <c r="AY509" s="8"/>
      <c r="AZ509" s="8"/>
      <c r="BA509" s="8"/>
      <c r="BB509" s="8"/>
    </row>
    <row r="510" spans="48:54" x14ac:dyDescent="0.25">
      <c r="AV510" s="8"/>
      <c r="AW510" s="8"/>
      <c r="AX510" s="8"/>
      <c r="AY510" s="8"/>
      <c r="AZ510" s="8"/>
      <c r="BA510" s="8"/>
      <c r="BB510" s="8"/>
    </row>
    <row r="511" spans="48:54" x14ac:dyDescent="0.25">
      <c r="AV511" s="8"/>
      <c r="AW511" s="8"/>
      <c r="AX511" s="8"/>
      <c r="AY511" s="8"/>
      <c r="AZ511" s="8"/>
      <c r="BA511" s="8"/>
      <c r="BB511" s="8"/>
    </row>
    <row r="512" spans="48:54" x14ac:dyDescent="0.25">
      <c r="AV512" s="8"/>
      <c r="AW512" s="8"/>
      <c r="AX512" s="8"/>
      <c r="AY512" s="8"/>
      <c r="AZ512" s="8"/>
      <c r="BA512" s="8"/>
      <c r="BB512" s="8"/>
    </row>
    <row r="513" spans="48:54" x14ac:dyDescent="0.25">
      <c r="AV513" s="8"/>
      <c r="AW513" s="8"/>
      <c r="AX513" s="8"/>
      <c r="AY513" s="8"/>
      <c r="AZ513" s="8"/>
      <c r="BA513" s="8"/>
      <c r="BB513" s="8"/>
    </row>
    <row r="514" spans="48:54" x14ac:dyDescent="0.25">
      <c r="AV514" s="8"/>
      <c r="AW514" s="8"/>
      <c r="AX514" s="8"/>
      <c r="AY514" s="8"/>
      <c r="AZ514" s="8"/>
      <c r="BA514" s="8"/>
      <c r="BB514" s="8"/>
    </row>
    <row r="515" spans="48:54" x14ac:dyDescent="0.25">
      <c r="AV515" s="8"/>
      <c r="AW515" s="8"/>
      <c r="AX515" s="8"/>
      <c r="AY515" s="8"/>
      <c r="AZ515" s="8"/>
      <c r="BA515" s="8"/>
      <c r="BB515" s="8"/>
    </row>
    <row r="516" spans="48:54" x14ac:dyDescent="0.25">
      <c r="AV516" s="8"/>
      <c r="AW516" s="8"/>
      <c r="AX516" s="8"/>
      <c r="AY516" s="8"/>
      <c r="AZ516" s="8"/>
      <c r="BA516" s="8"/>
      <c r="BB516" s="8"/>
    </row>
    <row r="517" spans="48:54" x14ac:dyDescent="0.25">
      <c r="AV517" s="8"/>
      <c r="AW517" s="8"/>
      <c r="AX517" s="8"/>
      <c r="AY517" s="8"/>
      <c r="AZ517" s="8"/>
      <c r="BA517" s="8"/>
      <c r="BB517" s="8"/>
    </row>
    <row r="518" spans="48:54" x14ac:dyDescent="0.25">
      <c r="AV518" s="8"/>
      <c r="AW518" s="8"/>
      <c r="AX518" s="8"/>
      <c r="AY518" s="8"/>
      <c r="AZ518" s="8"/>
      <c r="BA518" s="8"/>
      <c r="BB518" s="8"/>
    </row>
    <row r="519" spans="48:54" x14ac:dyDescent="0.25">
      <c r="AV519" s="8"/>
      <c r="AW519" s="8"/>
      <c r="AX519" s="8"/>
      <c r="AY519" s="8"/>
      <c r="AZ519" s="8"/>
      <c r="BA519" s="8"/>
      <c r="BB519" s="8"/>
    </row>
    <row r="520" spans="48:54" x14ac:dyDescent="0.25">
      <c r="AV520" s="8"/>
      <c r="AW520" s="8"/>
      <c r="AX520" s="8"/>
      <c r="AY520" s="8"/>
      <c r="AZ520" s="8"/>
      <c r="BA520" s="8"/>
      <c r="BB520" s="8"/>
    </row>
    <row r="521" spans="48:54" x14ac:dyDescent="0.25">
      <c r="AV521" s="8"/>
      <c r="AW521" s="8"/>
      <c r="AX521" s="8"/>
      <c r="AY521" s="8"/>
      <c r="AZ521" s="8"/>
      <c r="BA521" s="8"/>
      <c r="BB521" s="8"/>
    </row>
    <row r="522" spans="48:54" x14ac:dyDescent="0.25">
      <c r="AV522" s="8"/>
      <c r="AW522" s="8"/>
      <c r="AX522" s="8"/>
      <c r="AY522" s="8"/>
      <c r="AZ522" s="8"/>
      <c r="BA522" s="8"/>
      <c r="BB522" s="8"/>
    </row>
    <row r="523" spans="48:54" x14ac:dyDescent="0.25">
      <c r="AV523" s="8"/>
      <c r="AW523" s="8"/>
      <c r="AX523" s="8"/>
      <c r="AY523" s="8"/>
      <c r="AZ523" s="8"/>
      <c r="BA523" s="8"/>
      <c r="BB523" s="8"/>
    </row>
    <row r="524" spans="48:54" x14ac:dyDescent="0.25">
      <c r="AV524" s="8"/>
      <c r="AW524" s="8"/>
      <c r="AX524" s="8"/>
      <c r="AY524" s="8"/>
      <c r="AZ524" s="8"/>
      <c r="BA524" s="8"/>
      <c r="BB524" s="8"/>
    </row>
    <row r="525" spans="48:54" x14ac:dyDescent="0.25">
      <c r="AV525" s="8"/>
      <c r="AW525" s="8"/>
      <c r="AX525" s="8"/>
      <c r="AY525" s="8"/>
      <c r="AZ525" s="8"/>
      <c r="BA525" s="8"/>
      <c r="BB525" s="8"/>
    </row>
    <row r="526" spans="48:54" x14ac:dyDescent="0.25">
      <c r="AV526" s="8"/>
      <c r="AW526" s="8"/>
      <c r="AX526" s="8"/>
      <c r="AY526" s="8"/>
      <c r="AZ526" s="8"/>
      <c r="BA526" s="8"/>
      <c r="BB526" s="8"/>
    </row>
    <row r="527" spans="48:54" x14ac:dyDescent="0.25">
      <c r="AV527" s="8"/>
      <c r="AW527" s="8"/>
      <c r="AX527" s="8"/>
      <c r="AY527" s="8"/>
      <c r="AZ527" s="8"/>
      <c r="BA527" s="8"/>
      <c r="BB527" s="8"/>
    </row>
    <row r="528" spans="48:54" x14ac:dyDescent="0.25">
      <c r="AV528" s="8"/>
      <c r="AW528" s="8"/>
      <c r="AX528" s="8"/>
      <c r="AY528" s="8"/>
      <c r="AZ528" s="8"/>
      <c r="BA528" s="8"/>
      <c r="BB528" s="8"/>
    </row>
    <row r="529" spans="48:54" x14ac:dyDescent="0.25">
      <c r="AV529" s="8"/>
      <c r="AW529" s="8"/>
      <c r="AX529" s="8"/>
      <c r="AY529" s="8"/>
      <c r="AZ529" s="8"/>
      <c r="BA529" s="8"/>
      <c r="BB529" s="8"/>
    </row>
    <row r="530" spans="48:54" x14ac:dyDescent="0.25">
      <c r="AV530" s="8"/>
      <c r="AW530" s="8"/>
      <c r="AX530" s="8"/>
      <c r="AY530" s="8"/>
      <c r="AZ530" s="8"/>
      <c r="BA530" s="8"/>
      <c r="BB530" s="8"/>
    </row>
    <row r="531" spans="48:54" x14ac:dyDescent="0.25">
      <c r="AV531" s="8"/>
      <c r="AW531" s="8"/>
      <c r="AX531" s="8"/>
      <c r="AY531" s="8"/>
      <c r="AZ531" s="8"/>
      <c r="BA531" s="8"/>
      <c r="BB531" s="8"/>
    </row>
    <row r="532" spans="48:54" x14ac:dyDescent="0.25">
      <c r="AV532" s="8"/>
      <c r="AW532" s="8"/>
      <c r="AX532" s="8"/>
      <c r="AY532" s="8"/>
      <c r="AZ532" s="8"/>
      <c r="BA532" s="8"/>
      <c r="BB532" s="8"/>
    </row>
    <row r="533" spans="48:54" x14ac:dyDescent="0.25">
      <c r="AV533" s="8"/>
      <c r="AW533" s="8"/>
      <c r="AX533" s="8"/>
      <c r="AY533" s="8"/>
      <c r="AZ533" s="8"/>
      <c r="BA533" s="8"/>
      <c r="BB533" s="8"/>
    </row>
    <row r="534" spans="48:54" x14ac:dyDescent="0.25">
      <c r="AV534" s="8"/>
      <c r="AW534" s="8"/>
      <c r="AX534" s="8"/>
      <c r="AY534" s="8"/>
      <c r="AZ534" s="8"/>
      <c r="BA534" s="8"/>
      <c r="BB534" s="8"/>
    </row>
    <row r="535" spans="48:54" x14ac:dyDescent="0.25">
      <c r="AV535" s="8"/>
      <c r="AW535" s="8"/>
      <c r="AX535" s="8"/>
      <c r="AY535" s="8"/>
      <c r="AZ535" s="8"/>
      <c r="BA535" s="8"/>
      <c r="BB535" s="8"/>
    </row>
    <row r="536" spans="48:54" x14ac:dyDescent="0.25">
      <c r="AV536" s="8"/>
      <c r="AW536" s="8"/>
      <c r="AX536" s="8"/>
      <c r="AY536" s="8"/>
      <c r="AZ536" s="8"/>
      <c r="BA536" s="8"/>
      <c r="BB536" s="8"/>
    </row>
    <row r="537" spans="48:54" x14ac:dyDescent="0.25">
      <c r="AV537" s="8"/>
      <c r="AW537" s="8"/>
      <c r="AX537" s="8"/>
      <c r="AY537" s="8"/>
      <c r="AZ537" s="8"/>
      <c r="BA537" s="8"/>
      <c r="BB537" s="8"/>
    </row>
    <row r="538" spans="48:54" x14ac:dyDescent="0.25">
      <c r="AV538" s="8"/>
      <c r="AW538" s="8"/>
      <c r="AX538" s="8"/>
      <c r="AY538" s="8"/>
      <c r="AZ538" s="8"/>
      <c r="BA538" s="8"/>
      <c r="BB538" s="8"/>
    </row>
    <row r="539" spans="48:54" x14ac:dyDescent="0.25">
      <c r="AV539" s="8"/>
      <c r="AW539" s="8"/>
      <c r="AX539" s="8"/>
      <c r="AY539" s="8"/>
      <c r="AZ539" s="8"/>
      <c r="BA539" s="8"/>
      <c r="BB539" s="8"/>
    </row>
    <row r="540" spans="48:54" x14ac:dyDescent="0.25">
      <c r="AV540" s="8"/>
      <c r="AW540" s="8"/>
      <c r="AX540" s="8"/>
      <c r="AY540" s="8"/>
      <c r="AZ540" s="8"/>
      <c r="BA540" s="8"/>
      <c r="BB540" s="8"/>
    </row>
    <row r="541" spans="48:54" x14ac:dyDescent="0.25">
      <c r="AV541" s="8"/>
      <c r="AW541" s="8"/>
      <c r="AX541" s="8"/>
      <c r="AY541" s="8"/>
      <c r="AZ541" s="8"/>
      <c r="BA541" s="8"/>
      <c r="BB541" s="8"/>
    </row>
    <row r="542" spans="48:54" x14ac:dyDescent="0.25">
      <c r="AV542" s="8"/>
      <c r="AW542" s="8"/>
      <c r="AX542" s="8"/>
      <c r="AY542" s="8"/>
      <c r="AZ542" s="8"/>
      <c r="BA542" s="8"/>
      <c r="BB542" s="8"/>
    </row>
    <row r="543" spans="48:54" x14ac:dyDescent="0.25">
      <c r="AV543" s="8"/>
      <c r="AW543" s="8"/>
      <c r="AX543" s="8"/>
      <c r="AY543" s="8"/>
      <c r="AZ543" s="8"/>
      <c r="BA543" s="8"/>
      <c r="BB543" s="8"/>
    </row>
    <row r="544" spans="48:54" x14ac:dyDescent="0.25">
      <c r="AV544" s="8"/>
      <c r="AW544" s="8"/>
      <c r="AX544" s="8"/>
      <c r="AY544" s="8"/>
      <c r="AZ544" s="8"/>
      <c r="BA544" s="8"/>
      <c r="BB544" s="8"/>
    </row>
    <row r="545" spans="48:54" x14ac:dyDescent="0.25">
      <c r="AV545" s="8"/>
      <c r="AW545" s="8"/>
      <c r="AX545" s="8"/>
      <c r="AY545" s="8"/>
      <c r="AZ545" s="8"/>
      <c r="BA545" s="8"/>
      <c r="BB545" s="8"/>
    </row>
    <row r="546" spans="48:54" x14ac:dyDescent="0.25">
      <c r="AV546" s="8"/>
      <c r="AW546" s="8"/>
      <c r="AX546" s="8"/>
      <c r="AY546" s="8"/>
      <c r="AZ546" s="8"/>
      <c r="BA546" s="8"/>
      <c r="BB546" s="8"/>
    </row>
    <row r="547" spans="48:54" x14ac:dyDescent="0.25">
      <c r="AV547" s="8"/>
      <c r="AW547" s="8"/>
      <c r="AX547" s="8"/>
      <c r="AY547" s="8"/>
      <c r="AZ547" s="8"/>
      <c r="BA547" s="8"/>
      <c r="BB547" s="8"/>
    </row>
    <row r="548" spans="48:54" x14ac:dyDescent="0.25">
      <c r="AV548" s="8"/>
      <c r="AW548" s="8"/>
      <c r="AX548" s="8"/>
      <c r="AY548" s="8"/>
      <c r="AZ548" s="8"/>
      <c r="BA548" s="8"/>
      <c r="BB548" s="8"/>
    </row>
    <row r="549" spans="48:54" x14ac:dyDescent="0.25">
      <c r="AV549" s="8"/>
      <c r="AW549" s="8"/>
      <c r="AX549" s="8"/>
      <c r="AY549" s="8"/>
      <c r="AZ549" s="8"/>
      <c r="BA549" s="8"/>
      <c r="BB549" s="8"/>
    </row>
    <row r="550" spans="48:54" x14ac:dyDescent="0.25">
      <c r="AV550" s="8"/>
      <c r="AW550" s="8"/>
      <c r="AX550" s="8"/>
      <c r="AY550" s="8"/>
      <c r="AZ550" s="8"/>
      <c r="BA550" s="8"/>
      <c r="BB550" s="8"/>
    </row>
    <row r="551" spans="48:54" x14ac:dyDescent="0.25">
      <c r="AV551" s="8"/>
      <c r="AW551" s="8"/>
      <c r="AX551" s="8"/>
      <c r="AY551" s="8"/>
      <c r="AZ551" s="8"/>
      <c r="BA551" s="8"/>
      <c r="BB551" s="8"/>
    </row>
    <row r="552" spans="48:54" x14ac:dyDescent="0.25">
      <c r="AV552" s="8"/>
      <c r="AW552" s="8"/>
      <c r="AX552" s="8"/>
      <c r="AY552" s="8"/>
      <c r="AZ552" s="8"/>
      <c r="BA552" s="8"/>
      <c r="BB552" s="8"/>
    </row>
    <row r="553" spans="48:54" x14ac:dyDescent="0.25">
      <c r="AV553" s="8"/>
      <c r="AW553" s="8"/>
      <c r="AX553" s="8"/>
      <c r="AY553" s="8"/>
      <c r="AZ553" s="8"/>
      <c r="BA553" s="8"/>
      <c r="BB553" s="8"/>
    </row>
    <row r="554" spans="48:54" x14ac:dyDescent="0.25">
      <c r="AV554" s="8"/>
      <c r="AW554" s="8"/>
      <c r="AX554" s="8"/>
      <c r="AY554" s="8"/>
      <c r="AZ554" s="8"/>
      <c r="BA554" s="8"/>
      <c r="BB554" s="8"/>
    </row>
    <row r="555" spans="48:54" x14ac:dyDescent="0.25">
      <c r="AV555" s="8"/>
      <c r="AW555" s="8"/>
      <c r="AX555" s="8"/>
      <c r="AY555" s="8"/>
      <c r="AZ555" s="8"/>
      <c r="BA555" s="8"/>
      <c r="BB555" s="8"/>
    </row>
    <row r="556" spans="48:54" x14ac:dyDescent="0.25">
      <c r="AV556" s="8"/>
      <c r="AW556" s="8"/>
      <c r="AX556" s="8"/>
      <c r="AY556" s="8"/>
      <c r="AZ556" s="8"/>
      <c r="BA556" s="8"/>
      <c r="BB556" s="8"/>
    </row>
    <row r="557" spans="48:54" x14ac:dyDescent="0.25">
      <c r="AV557" s="8"/>
      <c r="AW557" s="8"/>
      <c r="AX557" s="8"/>
      <c r="AY557" s="8"/>
      <c r="AZ557" s="8"/>
      <c r="BA557" s="8"/>
      <c r="BB557" s="8"/>
    </row>
    <row r="558" spans="48:54" x14ac:dyDescent="0.25">
      <c r="AV558" s="8"/>
      <c r="AW558" s="8"/>
      <c r="AX558" s="8"/>
      <c r="AY558" s="8"/>
      <c r="AZ558" s="8"/>
      <c r="BA558" s="8"/>
      <c r="BB558" s="8"/>
    </row>
    <row r="559" spans="48:54" x14ac:dyDescent="0.25">
      <c r="AV559" s="8"/>
      <c r="AW559" s="8"/>
      <c r="AX559" s="8"/>
      <c r="AY559" s="8"/>
      <c r="AZ559" s="8"/>
      <c r="BA559" s="8"/>
      <c r="BB559" s="8"/>
    </row>
    <row r="560" spans="48:54" x14ac:dyDescent="0.25">
      <c r="AV560" s="8"/>
      <c r="AW560" s="8"/>
      <c r="AX560" s="8"/>
      <c r="AY560" s="8"/>
      <c r="AZ560" s="8"/>
      <c r="BA560" s="8"/>
      <c r="BB560" s="8"/>
    </row>
    <row r="561" spans="48:54" x14ac:dyDescent="0.25">
      <c r="AV561" s="8"/>
      <c r="AW561" s="8"/>
      <c r="AX561" s="8"/>
      <c r="AY561" s="8"/>
      <c r="AZ561" s="8"/>
      <c r="BA561" s="8"/>
      <c r="BB561" s="8"/>
    </row>
    <row r="562" spans="48:54" x14ac:dyDescent="0.25">
      <c r="AV562" s="8"/>
      <c r="AW562" s="8"/>
      <c r="AX562" s="8"/>
      <c r="AY562" s="8"/>
      <c r="AZ562" s="8"/>
      <c r="BA562" s="8"/>
      <c r="BB562" s="8"/>
    </row>
  </sheetData>
  <sheetProtection sheet="1" objects="1" scenarios="1" selectLockedCells="1"/>
  <mergeCells count="214">
    <mergeCell ref="A1:AK1"/>
    <mergeCell ref="A2:AK2"/>
    <mergeCell ref="C3:C6"/>
    <mergeCell ref="E4:F4"/>
    <mergeCell ref="Q4:U4"/>
    <mergeCell ref="W4:Y4"/>
    <mergeCell ref="AA4:AD4"/>
    <mergeCell ref="AH4:AJ4"/>
    <mergeCell ref="E5:F5"/>
    <mergeCell ref="Q5:U5"/>
    <mergeCell ref="W5:Y5"/>
    <mergeCell ref="AA5:AD5"/>
    <mergeCell ref="AH5:AJ5"/>
    <mergeCell ref="AB11:AD11"/>
    <mergeCell ref="AE11:AF11"/>
    <mergeCell ref="M10:O10"/>
    <mergeCell ref="P10:Q10"/>
    <mergeCell ref="R10:X10"/>
    <mergeCell ref="Y10:AA10"/>
    <mergeCell ref="AB10:AD10"/>
    <mergeCell ref="AE10:AF10"/>
    <mergeCell ref="AB12:AD12"/>
    <mergeCell ref="AE12:AF12"/>
    <mergeCell ref="C15:G15"/>
    <mergeCell ref="I15:O15"/>
    <mergeCell ref="Q15:X15"/>
    <mergeCell ref="Z15:AJ15"/>
    <mergeCell ref="E12:F12"/>
    <mergeCell ref="G12:J12"/>
    <mergeCell ref="M12:O12"/>
    <mergeCell ref="P12:Q12"/>
    <mergeCell ref="R12:X12"/>
    <mergeCell ref="Y12:AA12"/>
    <mergeCell ref="C8:C13"/>
    <mergeCell ref="M8:Q9"/>
    <mergeCell ref="R8:AF9"/>
    <mergeCell ref="E9:F9"/>
    <mergeCell ref="G9:J9"/>
    <mergeCell ref="E10:F10"/>
    <mergeCell ref="G10:J10"/>
    <mergeCell ref="AH10:AK10"/>
    <mergeCell ref="E11:F11"/>
    <mergeCell ref="G11:J11"/>
    <mergeCell ref="M11:O11"/>
    <mergeCell ref="P11:Q11"/>
    <mergeCell ref="R11:X11"/>
    <mergeCell ref="Y11:AA11"/>
    <mergeCell ref="C16:G16"/>
    <mergeCell ref="I16:O16"/>
    <mergeCell ref="Q16:X16"/>
    <mergeCell ref="C17:C20"/>
    <mergeCell ref="D17:E20"/>
    <mergeCell ref="F17:F20"/>
    <mergeCell ref="G17:G20"/>
    <mergeCell ref="I17:I20"/>
    <mergeCell ref="J17:M20"/>
    <mergeCell ref="N17:N20"/>
    <mergeCell ref="AF20:AI20"/>
    <mergeCell ref="C21:C25"/>
    <mergeCell ref="D21:E21"/>
    <mergeCell ref="I21:I25"/>
    <mergeCell ref="J21:M21"/>
    <mergeCell ref="Q21:Q25"/>
    <mergeCell ref="R21:T21"/>
    <mergeCell ref="U21:W21"/>
    <mergeCell ref="AA21:AD26"/>
    <mergeCell ref="AE21:AE26"/>
    <mergeCell ref="O17:O20"/>
    <mergeCell ref="Q17:Q20"/>
    <mergeCell ref="R17:T20"/>
    <mergeCell ref="U17:W20"/>
    <mergeCell ref="X17:X20"/>
    <mergeCell ref="AA17:AI17"/>
    <mergeCell ref="AA18:AE18"/>
    <mergeCell ref="AF18:AG18"/>
    <mergeCell ref="AH18:AI18"/>
    <mergeCell ref="AA20:AE20"/>
    <mergeCell ref="D23:E23"/>
    <mergeCell ref="J23:M23"/>
    <mergeCell ref="R23:T23"/>
    <mergeCell ref="U23:W23"/>
    <mergeCell ref="AF23:AG23"/>
    <mergeCell ref="AH23:AI23"/>
    <mergeCell ref="AF21:AG21"/>
    <mergeCell ref="AH21:AI21"/>
    <mergeCell ref="D22:E22"/>
    <mergeCell ref="J22:M22"/>
    <mergeCell ref="R22:T22"/>
    <mergeCell ref="U22:W22"/>
    <mergeCell ref="AF22:AG22"/>
    <mergeCell ref="AH22:AI22"/>
    <mergeCell ref="D25:E25"/>
    <mergeCell ref="J25:M25"/>
    <mergeCell ref="R25:T25"/>
    <mergeCell ref="U25:W25"/>
    <mergeCell ref="AF25:AG25"/>
    <mergeCell ref="AH25:AI25"/>
    <mergeCell ref="D24:E24"/>
    <mergeCell ref="J24:M24"/>
    <mergeCell ref="R24:T24"/>
    <mergeCell ref="U24:W24"/>
    <mergeCell ref="AF24:AG24"/>
    <mergeCell ref="AH24:AI24"/>
    <mergeCell ref="U26:W26"/>
    <mergeCell ref="AF26:AG26"/>
    <mergeCell ref="AH26:AI26"/>
    <mergeCell ref="D27:E27"/>
    <mergeCell ref="J27:M27"/>
    <mergeCell ref="R27:T27"/>
    <mergeCell ref="U27:W27"/>
    <mergeCell ref="C26:C30"/>
    <mergeCell ref="D26:E26"/>
    <mergeCell ref="I26:I30"/>
    <mergeCell ref="J26:M26"/>
    <mergeCell ref="Q26:Q30"/>
    <mergeCell ref="R26:T26"/>
    <mergeCell ref="D28:E28"/>
    <mergeCell ref="J28:M28"/>
    <mergeCell ref="R28:T28"/>
    <mergeCell ref="AH29:AI29"/>
    <mergeCell ref="D30:E30"/>
    <mergeCell ref="J30:M30"/>
    <mergeCell ref="R30:T30"/>
    <mergeCell ref="U30:W30"/>
    <mergeCell ref="AF30:AG30"/>
    <mergeCell ref="AH30:AI30"/>
    <mergeCell ref="U28:W28"/>
    <mergeCell ref="AA28:AE28"/>
    <mergeCell ref="AF28:AI28"/>
    <mergeCell ref="D29:E29"/>
    <mergeCell ref="J29:M29"/>
    <mergeCell ref="R29:T29"/>
    <mergeCell ref="U29:W29"/>
    <mergeCell ref="AA29:AD34"/>
    <mergeCell ref="AE29:AE34"/>
    <mergeCell ref="AF29:AG29"/>
    <mergeCell ref="U31:W31"/>
    <mergeCell ref="AF31:AG31"/>
    <mergeCell ref="AH31:AI31"/>
    <mergeCell ref="D32:E32"/>
    <mergeCell ref="J32:M32"/>
    <mergeCell ref="R32:T32"/>
    <mergeCell ref="U32:W32"/>
    <mergeCell ref="AF32:AG32"/>
    <mergeCell ref="AH32:AI32"/>
    <mergeCell ref="D31:E31"/>
    <mergeCell ref="I31:I35"/>
    <mergeCell ref="J31:M31"/>
    <mergeCell ref="Q31:Q35"/>
    <mergeCell ref="R31:T31"/>
    <mergeCell ref="D33:E33"/>
    <mergeCell ref="AF33:AG33"/>
    <mergeCell ref="AH33:AI33"/>
    <mergeCell ref="D34:E34"/>
    <mergeCell ref="J34:M34"/>
    <mergeCell ref="R34:T34"/>
    <mergeCell ref="U34:W34"/>
    <mergeCell ref="AF34:AG34"/>
    <mergeCell ref="AH34:AI34"/>
    <mergeCell ref="J35:M35"/>
    <mergeCell ref="R35:T35"/>
    <mergeCell ref="U35:W35"/>
    <mergeCell ref="C36:C40"/>
    <mergeCell ref="D36:E36"/>
    <mergeCell ref="I36:I40"/>
    <mergeCell ref="J36:M36"/>
    <mergeCell ref="Q36:Q40"/>
    <mergeCell ref="R36:T36"/>
    <mergeCell ref="U36:W36"/>
    <mergeCell ref="C31:C35"/>
    <mergeCell ref="D38:E38"/>
    <mergeCell ref="J38:M38"/>
    <mergeCell ref="R38:T38"/>
    <mergeCell ref="U38:W38"/>
    <mergeCell ref="J33:M33"/>
    <mergeCell ref="R33:T33"/>
    <mergeCell ref="D35:E35"/>
    <mergeCell ref="U33:W33"/>
    <mergeCell ref="AF38:AG38"/>
    <mergeCell ref="AH38:AI38"/>
    <mergeCell ref="AA36:AE36"/>
    <mergeCell ref="AF36:AI36"/>
    <mergeCell ref="D37:E37"/>
    <mergeCell ref="J37:M37"/>
    <mergeCell ref="R37:T37"/>
    <mergeCell ref="U37:W37"/>
    <mergeCell ref="AA37:AD42"/>
    <mergeCell ref="AE37:AE42"/>
    <mergeCell ref="AF37:AG37"/>
    <mergeCell ref="AH37:AI37"/>
    <mergeCell ref="D40:E40"/>
    <mergeCell ref="J40:M40"/>
    <mergeCell ref="R40:T40"/>
    <mergeCell ref="U40:W40"/>
    <mergeCell ref="AF40:AG40"/>
    <mergeCell ref="AH40:AI40"/>
    <mergeCell ref="D39:E39"/>
    <mergeCell ref="J39:M39"/>
    <mergeCell ref="R39:T39"/>
    <mergeCell ref="U39:W39"/>
    <mergeCell ref="AF39:AG39"/>
    <mergeCell ref="AH39:AI39"/>
    <mergeCell ref="Z46:AE46"/>
    <mergeCell ref="AF46:AJ46"/>
    <mergeCell ref="Z47:AE47"/>
    <mergeCell ref="AF47:AJ47"/>
    <mergeCell ref="A49:A72"/>
    <mergeCell ref="AF41:AG41"/>
    <mergeCell ref="AH41:AI41"/>
    <mergeCell ref="C42:X43"/>
    <mergeCell ref="AF42:AG42"/>
    <mergeCell ref="AH42:AI42"/>
    <mergeCell ref="C44:X45"/>
    <mergeCell ref="Z45:AJ45"/>
  </mergeCells>
  <conditionalFormatting sqref="C21:G25 I21:J25 N21:O25 Q21:U25 X21:X25">
    <cfRule type="expression" dxfId="29" priority="24">
      <formula>AND($E$11&gt;=501, $E$11&lt;=600.99)</formula>
    </cfRule>
  </conditionalFormatting>
  <conditionalFormatting sqref="C26:G30 I26:J30 N26:O30 Q26:U30 X26:X30">
    <cfRule type="expression" dxfId="28" priority="18">
      <formula>AND($E$11&gt;=601, $E$11&lt;=700.99)</formula>
    </cfRule>
  </conditionalFormatting>
  <conditionalFormatting sqref="C31:G35 I31:J35 N31:O35 Q31:U35 X31:X35">
    <cfRule type="expression" dxfId="27" priority="35">
      <formula>AND($E$11&gt;=701, $E$11&lt;=800.99)</formula>
    </cfRule>
  </conditionalFormatting>
  <conditionalFormatting sqref="C36:G40 I36:O40 Q36:X40">
    <cfRule type="expression" dxfId="26" priority="33">
      <formula>AND($E$11&gt;=801, $E$11&lt;=900.99)</formula>
    </cfRule>
  </conditionalFormatting>
  <conditionalFormatting sqref="D21:G21 J21 N21:O21 R21:U21 X21">
    <cfRule type="expression" dxfId="25" priority="21">
      <formula>AND($E$11&gt;=501, $E$11&lt;=520.99)</formula>
    </cfRule>
  </conditionalFormatting>
  <conditionalFormatting sqref="D22:G22 J22 N22:O22 R22:U22 X22">
    <cfRule type="expression" dxfId="24" priority="22">
      <formula>AND($E$11&gt;=521, $E$11&lt;=540.99)</formula>
    </cfRule>
  </conditionalFormatting>
  <conditionalFormatting sqref="D23:G23 J23 N23:O23 R23:U23 X23">
    <cfRule type="expression" dxfId="23" priority="23">
      <formula>AND($E$11&gt;=541, $E$11&lt;=560.99)</formula>
    </cfRule>
  </conditionalFormatting>
  <conditionalFormatting sqref="D24:G24 J24 N24:O24 R24:U24 X24">
    <cfRule type="expression" dxfId="22" priority="20">
      <formula>AND($E$11&gt;=561, $E$11&lt;=580.99)</formula>
    </cfRule>
  </conditionalFormatting>
  <conditionalFormatting sqref="D25:G25 J25 N25:O25 R25:U25 X25">
    <cfRule type="expression" dxfId="21" priority="19">
      <formula>AND($E$11&gt;=581, $E$11&lt;=600.99)</formula>
    </cfRule>
  </conditionalFormatting>
  <conditionalFormatting sqref="D26:G26 J26 N26:O26 R26:U26 X26">
    <cfRule type="expression" dxfId="20" priority="17">
      <formula>AND($E$11&gt;=601, $E$11&lt;=620.99)</formula>
    </cfRule>
  </conditionalFormatting>
  <conditionalFormatting sqref="D27:G27 J27 N27:O27 R27:U27 X27">
    <cfRule type="expression" dxfId="19" priority="16">
      <formula>AND($E$11&gt;=621, $E$11&lt;=640.99)</formula>
    </cfRule>
  </conditionalFormatting>
  <conditionalFormatting sqref="D28:G28 J28 N28:O28 R28:U28 X28">
    <cfRule type="expression" dxfId="18" priority="15">
      <formula>AND($E$11&gt;=641, $E$11&lt;=660.99)</formula>
    </cfRule>
  </conditionalFormatting>
  <conditionalFormatting sqref="D29:G29 J29 N29:O29 R29:U29 X29">
    <cfRule type="expression" dxfId="17" priority="14">
      <formula>AND($E$11&gt;=661, $E$11&lt;=680.99)</formula>
    </cfRule>
  </conditionalFormatting>
  <conditionalFormatting sqref="D30:G30 J30 N30:O30 R30:U30 X30">
    <cfRule type="expression" dxfId="16" priority="13">
      <formula>AND($E$11&gt;=681, $E$11&lt;=700.99)</formula>
    </cfRule>
  </conditionalFormatting>
  <conditionalFormatting sqref="D31:G31 J31 N31:O31 R31:U31 X31">
    <cfRule type="expression" dxfId="15" priority="32">
      <formula>AND($E$11&gt;=701, $E$11&lt;=720.99)</formula>
    </cfRule>
  </conditionalFormatting>
  <conditionalFormatting sqref="D32:G32 J32 N32:O32 R32:U32 X32">
    <cfRule type="expression" dxfId="14" priority="31">
      <formula>AND($E$11&gt;=721, $E$11&lt;=740.99)</formula>
    </cfRule>
  </conditionalFormatting>
  <conditionalFormatting sqref="D33:G33 J33 N33:O33 R33:U33 X33">
    <cfRule type="expression" dxfId="13" priority="34">
      <formula>AND($E$11&gt;=741, $E$11&lt;=760.99)</formula>
    </cfRule>
  </conditionalFormatting>
  <conditionalFormatting sqref="D34:G34 J34 N34:O34 R34:U34 X34">
    <cfRule type="expression" dxfId="12" priority="30">
      <formula>AND($E$11&gt;=761, $E$11&lt;=780.99)</formula>
    </cfRule>
  </conditionalFormatting>
  <conditionalFormatting sqref="D35:G35 J35 N35:O35 R35:U35 X35">
    <cfRule type="expression" dxfId="11" priority="12">
      <formula>AND($E$11&gt;=781, $E$11&lt;=800.99)</formula>
    </cfRule>
  </conditionalFormatting>
  <conditionalFormatting sqref="D36:G36 J36 N36:O36 R36:U36 X36">
    <cfRule type="expression" dxfId="10" priority="29">
      <formula>AND($E$11&gt;=801, $E$11&lt;=820.99)</formula>
    </cfRule>
  </conditionalFormatting>
  <conditionalFormatting sqref="D37:G37 J37 N37:O37 R37:U37 X37">
    <cfRule type="expression" dxfId="9" priority="28">
      <formula>AND($E$11&gt;=821, $E$11&lt;=840.99)</formula>
    </cfRule>
  </conditionalFormatting>
  <conditionalFormatting sqref="D38:G38 J38 N38:O38 R38:U38 X38">
    <cfRule type="expression" dxfId="8" priority="27">
      <formula>AND($E$11&gt;=841, $E$11&lt;=860.99)</formula>
    </cfRule>
  </conditionalFormatting>
  <conditionalFormatting sqref="D39:G39 J39 N39:O39 R39:U39 X39">
    <cfRule type="expression" dxfId="7" priority="26">
      <formula>AND($E$11&gt;=861, $E$11&lt;=880.99)</formula>
    </cfRule>
  </conditionalFormatting>
  <conditionalFormatting sqref="D40:G40 J40:O40 R40:X40">
    <cfRule type="expression" dxfId="6" priority="25">
      <formula>AND($E$11&gt;=881, $E$11&lt;=900.99)</formula>
    </cfRule>
  </conditionalFormatting>
  <conditionalFormatting sqref="E12:F12">
    <cfRule type="cellIs" dxfId="5" priority="10" operator="greaterThan">
      <formula>200</formula>
    </cfRule>
    <cfRule type="cellIs" dxfId="4" priority="11" operator="greaterThan">
      <formula>"200 lb "</formula>
    </cfRule>
  </conditionalFormatting>
  <conditionalFormatting sqref="AF4">
    <cfRule type="expression" dxfId="3" priority="3">
      <formula>$AF$4&lt;$O$4</formula>
    </cfRule>
    <cfRule type="expression" dxfId="2" priority="4">
      <formula>$AF$4&gt;$O$4</formula>
    </cfRule>
  </conditionalFormatting>
  <conditionalFormatting sqref="AF5">
    <cfRule type="expression" dxfId="1" priority="2">
      <formula>$AF$5&lt;$O$4</formula>
    </cfRule>
    <cfRule type="expression" dxfId="0" priority="1">
      <formula>$AF$5&gt;$O$4</formula>
    </cfRule>
  </conditionalFormatting>
  <dataValidations count="1">
    <dataValidation type="list" showInputMessage="1" showErrorMessage="1" sqref="AE11" xr:uid="{43B502D7-685F-4EFB-8549-360DD25394E9}">
      <mc:AlternateContent xmlns:x12ac="http://schemas.microsoft.com/office/spreadsheetml/2011/1/ac" xmlns:mc="http://schemas.openxmlformats.org/markup-compatibility/2006">
        <mc:Choice Requires="x12ac">
          <x12ac:list>"0,03","0,06","0,09"</x12ac:list>
        </mc:Choice>
        <mc:Fallback>
          <formula1>"0,03,0,06,0,09"</formula1>
        </mc:Fallback>
      </mc:AlternateContent>
    </dataValidation>
  </dataValidations>
  <hyperlinks>
    <hyperlink ref="Z46" r:id="rId1" xr:uid="{38435448-2C56-4E2A-AF9F-3565BF1B3096}"/>
    <hyperlink ref="Z47" r:id="rId2" xr:uid="{F33F33F8-515F-4686-AB5D-E24FCBF8C786}"/>
    <hyperlink ref="AI51:AN51" r:id="rId3" display="Enchère électronique - À VENIR" xr:uid="{650DE5D9-41CB-4464-8277-0041EA52FBA3}"/>
    <hyperlink ref="AI52:AN52" r:id="rId4" display="Enchère électronique - RÉSULTATS" xr:uid="{D7B62532-129E-4A43-B2EB-BAE55AC38F4E}"/>
    <hyperlink ref="C15:G15" r:id="rId5" display="QUÉBEC " xr:uid="{25C54678-C12A-4950-A9AA-23028C184099}"/>
    <hyperlink ref="I15:O15" r:id="rId6" display="ONTARIO " xr:uid="{E678CB83-C867-435D-9C44-B8DC2E02609B}"/>
    <hyperlink ref="Q15:V15" r:id="rId7" display="OUEST " xr:uid="{C59EE5D9-DA7E-4058-AA44-9D7E14F420D0}"/>
    <hyperlink ref="Q15:X15" r:id="rId8" display="ALBERTA" xr:uid="{3BBB0F9A-E6F5-4F36-8FD9-B3DB347E4ED8}"/>
  </hyperlinks>
  <pageMargins left="0.7" right="0.7" top="0.75" bottom="0.75" header="0.3" footer="0.3"/>
  <drawing r:id="rId9"/>
  <extLst>
    <ext xmlns:x14="http://schemas.microsoft.com/office/spreadsheetml/2009/9/main" uri="{78C0D931-6437-407d-A8EE-F0AAD7539E65}">
      <x14:conditionalFormattings>
        <x14:conditionalFormatting xmlns:xm="http://schemas.microsoft.com/office/excel/2006/main">
          <x14:cfRule type="iconSet" priority="5" id="{97F433FE-647D-40FB-B898-3ED62B6424F0}">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xm:sqref>
        </x14:conditionalFormatting>
        <x14:conditionalFormatting xmlns:xm="http://schemas.microsoft.com/office/excel/2006/main">
          <x14:cfRule type="iconSet" priority="9" id="{F3CA21D7-1BD4-49B2-8D4C-A961A497E2FB}">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G5</xm:sqref>
        </x14:conditionalFormatting>
        <x14:conditionalFormatting xmlns:xm="http://schemas.microsoft.com/office/excel/2006/main">
          <x14:cfRule type="iconSet" priority="8" id="{B64D52E5-7E92-4564-986C-92C331D784F3}">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P4:P5</xm:sqref>
        </x14:conditionalFormatting>
        <x14:conditionalFormatting xmlns:xm="http://schemas.microsoft.com/office/excel/2006/main">
          <x14:cfRule type="iconSet" priority="7" id="{602B28AD-64B9-4B71-91A7-D584EA73E2F0}">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Z4:Z5</xm:sqref>
        </x14:conditionalFormatting>
        <x14:conditionalFormatting xmlns:xm="http://schemas.microsoft.com/office/excel/2006/main">
          <x14:cfRule type="iconSet" priority="6" id="{C7468F5A-2AF3-4F5A-BFC3-54038884BF5D}">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AG4:AG5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BA2CA-AFD4-4AAA-941D-FF770DD50017}">
  <dimension ref="A1:T60"/>
  <sheetViews>
    <sheetView topLeftCell="C1" zoomScale="120" zoomScaleNormal="120" workbookViewId="0">
      <selection activeCell="J20" sqref="J20"/>
    </sheetView>
  </sheetViews>
  <sheetFormatPr baseColWidth="10" defaultRowHeight="15" x14ac:dyDescent="0.25"/>
  <cols>
    <col min="10" max="10" width="17.140625" customWidth="1"/>
    <col min="12" max="12" width="11.5703125" style="3"/>
    <col min="14" max="14" width="16.140625" customWidth="1"/>
    <col min="18" max="18" width="16.28515625" customWidth="1"/>
  </cols>
  <sheetData>
    <row r="1" spans="1:20" ht="36" x14ac:dyDescent="0.55000000000000004">
      <c r="A1" s="64" t="s">
        <v>65</v>
      </c>
      <c r="B1" s="3"/>
    </row>
    <row r="2" spans="1:20" x14ac:dyDescent="0.25">
      <c r="B2" s="3"/>
    </row>
    <row r="3" spans="1:20" x14ac:dyDescent="0.25">
      <c r="B3" s="3"/>
      <c r="I3" s="9" t="s">
        <v>86</v>
      </c>
      <c r="J3" s="9"/>
    </row>
    <row r="4" spans="1:20" x14ac:dyDescent="0.25">
      <c r="B4" s="9"/>
      <c r="C4" s="40" t="s">
        <v>57</v>
      </c>
      <c r="D4" s="40"/>
      <c r="E4" s="40"/>
      <c r="F4" s="40"/>
      <c r="G4" s="40"/>
      <c r="H4" s="9"/>
      <c r="I4" s="360" t="s">
        <v>61</v>
      </c>
      <c r="J4" s="360"/>
      <c r="K4" s="360"/>
      <c r="L4" s="102"/>
      <c r="M4" s="360" t="s">
        <v>60</v>
      </c>
      <c r="N4" s="360"/>
      <c r="O4" s="360"/>
      <c r="P4" s="102"/>
      <c r="Q4" s="360" t="s">
        <v>87</v>
      </c>
      <c r="R4" s="360"/>
      <c r="S4" s="360"/>
      <c r="T4" s="102"/>
    </row>
    <row r="5" spans="1:20" x14ac:dyDescent="0.25">
      <c r="B5" s="9"/>
      <c r="C5" s="40"/>
      <c r="D5" s="41" t="s">
        <v>51</v>
      </c>
      <c r="E5" s="40" t="s">
        <v>52</v>
      </c>
      <c r="F5" s="40"/>
      <c r="G5" s="40"/>
      <c r="H5" s="9"/>
      <c r="J5" s="31" t="s">
        <v>58</v>
      </c>
      <c r="K5" s="9"/>
      <c r="L5" s="39"/>
      <c r="N5" s="31" t="s">
        <v>58</v>
      </c>
      <c r="O5" s="9"/>
      <c r="P5" s="39"/>
      <c r="R5" s="31" t="s">
        <v>58</v>
      </c>
      <c r="S5" s="9"/>
      <c r="T5" s="39"/>
    </row>
    <row r="6" spans="1:20" ht="30" x14ac:dyDescent="0.25">
      <c r="B6" s="9"/>
      <c r="C6" s="40" t="str">
        <f>'veaux Mâles '!D21</f>
        <v>501-520</v>
      </c>
      <c r="D6" s="42">
        <f>MAX('veaux Mâles '!F21,'veaux Mâles '!N21,'veaux Mâles '!U21)</f>
        <v>7.3659999999999997</v>
      </c>
      <c r="E6" s="42">
        <f>('veaux Mâles '!F21+'veaux Mâles '!N21+'veaux Mâles '!U21)-MIN('veaux Mâles '!F21,'veaux Mâles '!N21,'veaux Mâles '!U21)-D6</f>
        <v>6.9499999999999993</v>
      </c>
      <c r="F6" s="42"/>
      <c r="G6" s="40">
        <v>510</v>
      </c>
      <c r="H6" s="9"/>
      <c r="I6" s="9"/>
      <c r="J6" s="43" t="s">
        <v>59</v>
      </c>
      <c r="K6" s="9"/>
      <c r="L6" s="39"/>
      <c r="M6" s="9"/>
      <c r="N6" s="43" t="s">
        <v>59</v>
      </c>
      <c r="O6" s="9"/>
      <c r="P6" s="39"/>
      <c r="Q6" s="9"/>
      <c r="R6" s="43" t="s">
        <v>59</v>
      </c>
      <c r="S6" s="9"/>
      <c r="T6" s="39"/>
    </row>
    <row r="7" spans="1:20" x14ac:dyDescent="0.25">
      <c r="B7" s="9"/>
      <c r="C7" s="40" t="str">
        <f>'veaux Mâles '!D22</f>
        <v>521-540</v>
      </c>
      <c r="D7" s="42">
        <f>MAX('veaux Mâles '!F22,'veaux Mâles '!N22,'veaux Mâles '!U22)</f>
        <v>7.218</v>
      </c>
      <c r="E7" s="42">
        <f>('veaux Mâles '!F22+'veaux Mâles '!N22+'veaux Mâles '!U22)-MIN('veaux Mâles '!F22,'veaux Mâles '!N22,'veaux Mâles '!U22)-D7</f>
        <v>6.8800000000000008</v>
      </c>
      <c r="F7" s="42"/>
      <c r="G7" s="40">
        <v>530</v>
      </c>
      <c r="H7" s="9"/>
      <c r="I7" s="9">
        <v>450</v>
      </c>
      <c r="J7" s="43">
        <v>7.16</v>
      </c>
      <c r="K7" s="9"/>
      <c r="L7" s="39"/>
      <c r="M7" s="9">
        <v>450</v>
      </c>
      <c r="N7" s="43">
        <v>6.49</v>
      </c>
      <c r="O7" s="9"/>
      <c r="P7" s="39"/>
      <c r="Q7" s="9">
        <v>450</v>
      </c>
      <c r="R7" s="43">
        <v>7.81</v>
      </c>
      <c r="S7" s="9"/>
      <c r="T7" s="39"/>
    </row>
    <row r="8" spans="1:20" x14ac:dyDescent="0.25">
      <c r="B8" s="9"/>
      <c r="C8" s="40" t="str">
        <f>'veaux Mâles '!D23</f>
        <v>541-560</v>
      </c>
      <c r="D8" s="42">
        <f>MAX('veaux Mâles '!F23,'veaux Mâles '!N23,'veaux Mâles '!U23)</f>
        <v>7.07</v>
      </c>
      <c r="E8" s="42">
        <f>('veaux Mâles '!F23+'veaux Mâles '!N23+'veaux Mâles '!U23)-MIN('veaux Mâles '!F23,'veaux Mâles '!N23,'veaux Mâles '!U23)-D8</f>
        <v>6.8099999999999987</v>
      </c>
      <c r="F8" s="42"/>
      <c r="G8" s="40">
        <v>550</v>
      </c>
      <c r="H8" s="9"/>
      <c r="I8" s="9"/>
      <c r="J8" s="31"/>
      <c r="K8" s="9" t="str">
        <f>'veaux Mâles '!D21</f>
        <v>501-520</v>
      </c>
      <c r="L8" s="39">
        <f>L9+((J7-J10)/5)</f>
        <v>6.95</v>
      </c>
      <c r="M8" s="9"/>
      <c r="N8" s="31"/>
      <c r="O8" s="9" t="str">
        <f>'veaux Mâles '!D21</f>
        <v>501-520</v>
      </c>
      <c r="P8" s="39">
        <f>P9+((N7-N10)/5)</f>
        <v>6.4420000000000002</v>
      </c>
      <c r="Q8" s="9"/>
      <c r="R8" s="31"/>
      <c r="S8" s="9" t="str">
        <f>'veaux Mâles '!D21</f>
        <v>501-520</v>
      </c>
      <c r="T8" s="39">
        <f>T9+((R7-R10)/5)</f>
        <v>7.3659999999999997</v>
      </c>
    </row>
    <row r="9" spans="1:20" x14ac:dyDescent="0.25">
      <c r="B9" s="9"/>
      <c r="C9" s="40" t="str">
        <f>'veaux Mâles '!D24</f>
        <v>561-580</v>
      </c>
      <c r="D9" s="42">
        <f>MAX('veaux Mâles '!F24,'veaux Mâles '!N24,'veaux Mâles '!U24)</f>
        <v>6.9180000000000001</v>
      </c>
      <c r="E9" s="42">
        <f>('veaux Mâles '!F24+'veaux Mâles '!N24+'veaux Mâles '!U24)-MIN('veaux Mâles '!F24,'veaux Mâles '!N24,'veaux Mâles '!U24)-D9</f>
        <v>6.6619999999999981</v>
      </c>
      <c r="F9" s="42"/>
      <c r="G9" s="40">
        <v>570</v>
      </c>
      <c r="H9" s="9"/>
      <c r="I9" s="9"/>
      <c r="J9" s="31"/>
      <c r="K9" s="9" t="str">
        <f>'veaux Mâles '!D22</f>
        <v>521-540</v>
      </c>
      <c r="L9" s="39">
        <f>J10+((J7-J10)/5)</f>
        <v>6.88</v>
      </c>
      <c r="M9" s="9"/>
      <c r="N9" s="31"/>
      <c r="O9" s="9" t="str">
        <f>'veaux Mâles '!D22</f>
        <v>521-540</v>
      </c>
      <c r="P9" s="39">
        <f>N10+((N7-N10)/5)</f>
        <v>6.4260000000000002</v>
      </c>
      <c r="Q9" s="9"/>
      <c r="R9" s="31"/>
      <c r="S9" s="9" t="str">
        <f>'veaux Mâles '!D22</f>
        <v>521-540</v>
      </c>
      <c r="T9" s="39">
        <f>R10+((R7-R10)/5)</f>
        <v>7.218</v>
      </c>
    </row>
    <row r="10" spans="1:20" x14ac:dyDescent="0.25">
      <c r="B10" s="9"/>
      <c r="C10" s="40" t="str">
        <f>'veaux Mâles '!D25</f>
        <v>581-600</v>
      </c>
      <c r="D10" s="42">
        <f>MAX('veaux Mâles '!F25,'veaux Mâles '!N25,'veaux Mâles '!U25)</f>
        <v>6.766</v>
      </c>
      <c r="E10" s="42">
        <f>('veaux Mâles '!F25+'veaux Mâles '!N25+'veaux Mâles '!U25)-MIN('veaux Mâles '!F25,'veaux Mâles '!N25,'veaux Mâles '!U25)-D10</f>
        <v>6.5139999999999993</v>
      </c>
      <c r="F10" s="42"/>
      <c r="G10" s="40">
        <v>590</v>
      </c>
      <c r="H10" s="9"/>
      <c r="I10" s="9">
        <v>550</v>
      </c>
      <c r="J10" s="31">
        <v>6.81</v>
      </c>
      <c r="K10" s="9" t="str">
        <f>'veaux Mâles '!D23</f>
        <v>541-560</v>
      </c>
      <c r="L10" s="39">
        <f>J10</f>
        <v>6.81</v>
      </c>
      <c r="M10" s="9">
        <v>550</v>
      </c>
      <c r="N10" s="31">
        <v>6.41</v>
      </c>
      <c r="O10" s="9" t="str">
        <f>'veaux Mâles '!D23</f>
        <v>541-560</v>
      </c>
      <c r="P10" s="39">
        <f>N10</f>
        <v>6.41</v>
      </c>
      <c r="Q10" s="9">
        <v>550</v>
      </c>
      <c r="R10" s="31">
        <v>7.07</v>
      </c>
      <c r="S10" s="9" t="str">
        <f>'veaux Mâles '!D23</f>
        <v>541-560</v>
      </c>
      <c r="T10" s="39">
        <f>R10</f>
        <v>7.07</v>
      </c>
    </row>
    <row r="11" spans="1:20" x14ac:dyDescent="0.25">
      <c r="B11" s="9"/>
      <c r="C11" s="40" t="str">
        <f>'veaux Mâles '!D26</f>
        <v>601-620</v>
      </c>
      <c r="D11" s="42">
        <f>MAX('veaux Mâles '!F26,'veaux Mâles '!N26,'veaux Mâles '!U26)</f>
        <v>6.6139999999999999</v>
      </c>
      <c r="E11" s="42">
        <f>('veaux Mâles '!F26+'veaux Mâles '!N26+'veaux Mâles '!U26)-MIN('veaux Mâles '!F26,'veaux Mâles '!N26,'veaux Mâles '!U26)-D11</f>
        <v>6.3660000000000005</v>
      </c>
      <c r="F11" s="42"/>
      <c r="G11" s="40">
        <v>610</v>
      </c>
      <c r="H11" s="9"/>
      <c r="I11" s="9"/>
      <c r="J11" s="31"/>
      <c r="K11" s="9" t="str">
        <f>'veaux Mâles '!D24</f>
        <v>561-580</v>
      </c>
      <c r="L11" s="39">
        <f>L10-((J10-J15)/5)</f>
        <v>6.6619999999999999</v>
      </c>
      <c r="M11" s="9"/>
      <c r="N11" s="31"/>
      <c r="O11" s="9" t="str">
        <f>'veaux Mâles '!D24</f>
        <v>561-580</v>
      </c>
      <c r="P11" s="39">
        <f>P10-((N10-N15)/5)</f>
        <v>6.306</v>
      </c>
      <c r="Q11" s="9"/>
      <c r="R11" s="31"/>
      <c r="S11" s="9" t="str">
        <f>'veaux Mâles '!D24</f>
        <v>561-580</v>
      </c>
      <c r="T11" s="39">
        <f>T10-((R10-R15)/5)</f>
        <v>6.9180000000000001</v>
      </c>
    </row>
    <row r="12" spans="1:20" x14ac:dyDescent="0.25">
      <c r="B12" s="9"/>
      <c r="C12" s="40" t="str">
        <f>'veaux Mâles '!D27</f>
        <v>621-640</v>
      </c>
      <c r="D12" s="42">
        <f>MAX('veaux Mâles '!F27,'veaux Mâles '!N27,'veaux Mâles '!U27)</f>
        <v>6.4619999999999997</v>
      </c>
      <c r="E12" s="42">
        <f>('veaux Mâles '!F27+'veaux Mâles '!N27+'veaux Mâles '!U27)-MIN('veaux Mâles '!F27,'veaux Mâles '!N27,'veaux Mâles '!U27)-D12</f>
        <v>6.218</v>
      </c>
      <c r="F12" s="42"/>
      <c r="G12" s="40">
        <v>630</v>
      </c>
      <c r="H12" s="9"/>
      <c r="I12" s="9"/>
      <c r="J12" s="31"/>
      <c r="K12" s="9" t="str">
        <f>'veaux Mâles '!D25</f>
        <v>581-600</v>
      </c>
      <c r="L12" s="39">
        <f>L11-((J10-J15)/5)</f>
        <v>6.5140000000000002</v>
      </c>
      <c r="M12" s="9"/>
      <c r="N12" s="31"/>
      <c r="O12" s="9" t="str">
        <f>'veaux Mâles '!D25</f>
        <v>581-600</v>
      </c>
      <c r="P12" s="39">
        <f>P11-((N10-N15)/5)</f>
        <v>6.202</v>
      </c>
      <c r="Q12" s="9"/>
      <c r="R12" s="31"/>
      <c r="S12" s="9" t="str">
        <f>'veaux Mâles '!D25</f>
        <v>581-600</v>
      </c>
      <c r="T12" s="39">
        <f>T11-((R10-R15)/5)</f>
        <v>6.766</v>
      </c>
    </row>
    <row r="13" spans="1:20" x14ac:dyDescent="0.25">
      <c r="B13" s="9"/>
      <c r="C13" s="40" t="str">
        <f>'veaux Mâles '!D28</f>
        <v>641-660</v>
      </c>
      <c r="D13" s="42">
        <f>MAX('veaux Mâles '!F28,'veaux Mâles '!N28,'veaux Mâles '!U28)</f>
        <v>6.31</v>
      </c>
      <c r="E13" s="42">
        <f>('veaux Mâles '!F28+'veaux Mâles '!N28+'veaux Mâles '!U28)-MIN('veaux Mâles '!F28,'veaux Mâles '!N28,'veaux Mâles '!U28)-D13</f>
        <v>6.0699999999999994</v>
      </c>
      <c r="F13" s="42"/>
      <c r="G13" s="40">
        <v>650</v>
      </c>
      <c r="H13" s="9"/>
      <c r="I13" s="9"/>
      <c r="J13" s="31"/>
      <c r="K13" s="9" t="str">
        <f>'veaux Mâles '!D26</f>
        <v>601-620</v>
      </c>
      <c r="L13" s="39">
        <f>L14+((J10-J15)/5)</f>
        <v>6.3659999999999997</v>
      </c>
      <c r="M13" s="9"/>
      <c r="N13" s="31"/>
      <c r="O13" s="9" t="str">
        <f>'veaux Mâles '!D26</f>
        <v>601-620</v>
      </c>
      <c r="P13" s="39">
        <f>P14+((N10-N15)/5)</f>
        <v>6.0979999999999999</v>
      </c>
      <c r="Q13" s="9"/>
      <c r="R13" s="31"/>
      <c r="S13" s="9" t="str">
        <f>'veaux Mâles '!D26</f>
        <v>601-620</v>
      </c>
      <c r="T13" s="39">
        <f>T14+((R10-R15)/5)</f>
        <v>6.6139999999999999</v>
      </c>
    </row>
    <row r="14" spans="1:20" x14ac:dyDescent="0.25">
      <c r="B14" s="9"/>
      <c r="C14" s="40" t="str">
        <f>'veaux Mâles '!D29</f>
        <v>661-680</v>
      </c>
      <c r="D14" s="42">
        <f>MAX('veaux Mâles '!F29,'veaux Mâles '!N29,'veaux Mâles '!U29)</f>
        <v>6.1440000000000001</v>
      </c>
      <c r="E14" s="42">
        <f>('veaux Mâles '!F29+'veaux Mâles '!N29+'veaux Mâles '!U29)-MIN('veaux Mâles '!F29,'veaux Mâles '!N29,'veaux Mâles '!U29)-D14</f>
        <v>5.924000000000003</v>
      </c>
      <c r="F14" s="42"/>
      <c r="G14" s="40">
        <v>650</v>
      </c>
      <c r="H14" s="9"/>
      <c r="I14" s="9"/>
      <c r="J14" s="31"/>
      <c r="K14" s="9" t="str">
        <f>'veaux Mâles '!D27</f>
        <v>621-640</v>
      </c>
      <c r="L14" s="39">
        <f>L15+(J10-J15)/5</f>
        <v>6.218</v>
      </c>
      <c r="M14" s="9"/>
      <c r="N14" s="31"/>
      <c r="O14" s="9" t="str">
        <f>'veaux Mâles '!D27</f>
        <v>621-640</v>
      </c>
      <c r="P14" s="39">
        <f>P15+(N10-N15)/5</f>
        <v>5.9939999999999998</v>
      </c>
      <c r="Q14" s="9"/>
      <c r="R14" s="31"/>
      <c r="S14" s="9" t="str">
        <f>'veaux Mâles '!D27</f>
        <v>621-640</v>
      </c>
      <c r="T14" s="39">
        <f>T15+(R10-R15)/5</f>
        <v>6.4619999999999997</v>
      </c>
    </row>
    <row r="15" spans="1:20" x14ac:dyDescent="0.25">
      <c r="B15" s="9"/>
      <c r="C15" s="40" t="str">
        <f>'veaux Mâles '!D30</f>
        <v>681-700</v>
      </c>
      <c r="D15" s="42">
        <f>MAX('veaux Mâles '!F30,'veaux Mâles '!N30,'veaux Mâles '!U30)</f>
        <v>5.9780000000000006</v>
      </c>
      <c r="E15" s="42">
        <f>('veaux Mâles '!F30+'veaux Mâles '!N30+'veaux Mâles '!U30)-MIN('veaux Mâles '!F30,'veaux Mâles '!N30,'veaux Mâles '!U30)-D15</f>
        <v>5.7780000000000031</v>
      </c>
      <c r="F15" s="42"/>
      <c r="G15" s="40">
        <v>690</v>
      </c>
      <c r="H15" s="9"/>
      <c r="I15" s="9">
        <v>650</v>
      </c>
      <c r="J15" s="31">
        <v>6.07</v>
      </c>
      <c r="K15" s="9" t="str">
        <f>'veaux Mâles '!D28</f>
        <v>641-660</v>
      </c>
      <c r="L15" s="39">
        <f>J15</f>
        <v>6.07</v>
      </c>
      <c r="M15" s="9">
        <v>650</v>
      </c>
      <c r="N15" s="31">
        <v>5.89</v>
      </c>
      <c r="O15" s="9" t="str">
        <f>'veaux Mâles '!D28</f>
        <v>641-660</v>
      </c>
      <c r="P15" s="39">
        <f>N15</f>
        <v>5.89</v>
      </c>
      <c r="Q15" s="9">
        <v>650</v>
      </c>
      <c r="R15" s="31">
        <v>6.31</v>
      </c>
      <c r="S15" s="9" t="str">
        <f>'veaux Mâles '!D28</f>
        <v>641-660</v>
      </c>
      <c r="T15" s="39">
        <f>R15</f>
        <v>6.31</v>
      </c>
    </row>
    <row r="16" spans="1:20" x14ac:dyDescent="0.25">
      <c r="B16" s="9"/>
      <c r="C16" s="40" t="str">
        <f>'veaux Mâles '!D31</f>
        <v>701-720</v>
      </c>
      <c r="D16" s="42">
        <f>MAX('veaux Mâles '!F31,'veaux Mâles '!N31,'veaux Mâles '!U31)</f>
        <v>5.8119999999999994</v>
      </c>
      <c r="E16" s="42">
        <f>('veaux Mâles '!F31+'veaux Mâles '!N31+'veaux Mâles '!U31)-MIN('veaux Mâles '!F31,'veaux Mâles '!N31,'veaux Mâles '!U31)-D16</f>
        <v>5.6319999999999979</v>
      </c>
      <c r="F16" s="42"/>
      <c r="G16" s="40">
        <v>710</v>
      </c>
      <c r="H16" s="9"/>
      <c r="I16" s="9"/>
      <c r="J16" s="31"/>
      <c r="K16" s="9" t="str">
        <f>'veaux Mâles '!D29</f>
        <v>661-680</v>
      </c>
      <c r="L16" s="39">
        <f>L15-((J15-J20)/5)</f>
        <v>5.9240000000000004</v>
      </c>
      <c r="M16" s="9"/>
      <c r="N16" s="31"/>
      <c r="O16" s="9" t="str">
        <f>'veaux Mâles '!D29</f>
        <v>661-680</v>
      </c>
      <c r="P16" s="39">
        <f>P15-((N15-N20)/5)</f>
        <v>5.766</v>
      </c>
      <c r="Q16" s="9"/>
      <c r="R16" s="31"/>
      <c r="S16" s="9" t="str">
        <f>'veaux Mâles '!D29</f>
        <v>661-680</v>
      </c>
      <c r="T16" s="39">
        <f>T15-((R15-R20)/5)</f>
        <v>6.1440000000000001</v>
      </c>
    </row>
    <row r="17" spans="2:20" x14ac:dyDescent="0.25">
      <c r="B17" s="9"/>
      <c r="C17" s="40" t="str">
        <f>'veaux Mâles '!D32</f>
        <v>721-740</v>
      </c>
      <c r="D17" s="42">
        <f>MAX('veaux Mâles '!F32,'veaux Mâles '!N32,'veaux Mâles '!U32)</f>
        <v>5.6459999999999999</v>
      </c>
      <c r="E17" s="42">
        <f>('veaux Mâles '!F32+'veaux Mâles '!N32+'veaux Mâles '!U32)-MIN('veaux Mâles '!F32,'veaux Mâles '!N32,'veaux Mâles '!U32)-D17</f>
        <v>5.4860000000000015</v>
      </c>
      <c r="F17" s="42"/>
      <c r="G17" s="40">
        <v>730</v>
      </c>
      <c r="H17" s="9"/>
      <c r="I17" s="9"/>
      <c r="J17" s="31"/>
      <c r="K17" s="9" t="str">
        <f>'veaux Mâles '!D30</f>
        <v>681-700</v>
      </c>
      <c r="L17" s="39">
        <f>L16-((J15-J20)/5)</f>
        <v>5.7780000000000005</v>
      </c>
      <c r="M17" s="9"/>
      <c r="N17" s="31"/>
      <c r="O17" s="9" t="str">
        <f>'veaux Mâles '!D30</f>
        <v>681-700</v>
      </c>
      <c r="P17" s="39">
        <f>P16-((N15-N20)/5)</f>
        <v>5.6420000000000003</v>
      </c>
      <c r="Q17" s="9"/>
      <c r="R17" s="31"/>
      <c r="S17" s="9" t="str">
        <f>'veaux Mâles '!D30</f>
        <v>681-700</v>
      </c>
      <c r="T17" s="39">
        <f>T16-((R15-R20)/5)</f>
        <v>5.9780000000000006</v>
      </c>
    </row>
    <row r="18" spans="2:20" x14ac:dyDescent="0.25">
      <c r="B18" s="9"/>
      <c r="C18" s="40" t="str">
        <f>'veaux Mâles '!D33</f>
        <v>741-760</v>
      </c>
      <c r="D18" s="42">
        <f>MAX('veaux Mâles '!F33,'veaux Mâles '!N33,'veaux Mâles '!U33)</f>
        <v>5.48</v>
      </c>
      <c r="E18" s="42">
        <f>('veaux Mâles '!F33+'veaux Mâles '!N33+'veaux Mâles '!U33)-MIN('veaux Mâles '!F33,'veaux Mâles '!N33,'veaux Mâles '!U33)-D18</f>
        <v>5.34</v>
      </c>
      <c r="F18" s="42"/>
      <c r="G18" s="40">
        <v>750</v>
      </c>
      <c r="H18" s="9"/>
      <c r="I18" s="9"/>
      <c r="J18" s="31"/>
      <c r="K18" s="9" t="str">
        <f>'veaux Mâles '!D31</f>
        <v>701-720</v>
      </c>
      <c r="L18" s="39">
        <f>L19+((J15-J20)/5)</f>
        <v>5.6319999999999997</v>
      </c>
      <c r="M18" s="9"/>
      <c r="N18" s="31"/>
      <c r="O18" s="9" t="str">
        <f>'veaux Mâles '!D31</f>
        <v>701-720</v>
      </c>
      <c r="P18" s="39">
        <f>P19+((N15-N20)/5)</f>
        <v>5.5179999999999989</v>
      </c>
      <c r="Q18" s="9"/>
      <c r="R18" s="31"/>
      <c r="S18" s="9" t="str">
        <f>'veaux Mâles '!D31</f>
        <v>701-720</v>
      </c>
      <c r="T18" s="39">
        <f>T19+((R15-R20)/5)</f>
        <v>5.8119999999999994</v>
      </c>
    </row>
    <row r="19" spans="2:20" x14ac:dyDescent="0.25">
      <c r="B19" s="9"/>
      <c r="C19" s="40" t="str">
        <f>'veaux Mâles '!D34</f>
        <v>761-780</v>
      </c>
      <c r="D19" s="42">
        <f>MAX('veaux Mâles '!F34,'veaux Mâles '!N34,'veaux Mâles '!U34)</f>
        <v>5.3780000000000001</v>
      </c>
      <c r="E19" s="42">
        <f>('veaux Mâles '!F34+'veaux Mâles '!N34+'veaux Mâles '!U34)-MIN('veaux Mâles '!F34,'veaux Mâles '!N34,'veaux Mâles '!U34)-D19</f>
        <v>5.2240000000000002</v>
      </c>
      <c r="F19" s="42"/>
      <c r="G19" s="40">
        <v>770</v>
      </c>
      <c r="H19" s="9"/>
      <c r="I19" s="9"/>
      <c r="J19" s="31"/>
      <c r="K19" s="9" t="str">
        <f>'veaux Mâles '!D32</f>
        <v>721-740</v>
      </c>
      <c r="L19" s="39">
        <f>L20+((J15-J20)/5)</f>
        <v>5.4859999999999998</v>
      </c>
      <c r="M19" s="9"/>
      <c r="N19" s="31"/>
      <c r="O19" s="9" t="str">
        <f>'veaux Mâles '!D32</f>
        <v>721-740</v>
      </c>
      <c r="P19" s="39">
        <f>P20+((N15-N20)/5)</f>
        <v>5.3939999999999992</v>
      </c>
      <c r="Q19" s="9"/>
      <c r="R19" s="31"/>
      <c r="S19" s="9" t="str">
        <f>'veaux Mâles '!D32</f>
        <v>721-740</v>
      </c>
      <c r="T19" s="39">
        <f>T20+((R15-R20)/5)</f>
        <v>5.6459999999999999</v>
      </c>
    </row>
    <row r="20" spans="2:20" x14ac:dyDescent="0.25">
      <c r="B20" s="9"/>
      <c r="C20" s="40" t="str">
        <f>'veaux Mâles '!D35</f>
        <v>781-800</v>
      </c>
      <c r="D20" s="42">
        <f>MAX('veaux Mâles '!F35,'veaux Mâles '!N35,'veaux Mâles '!U35)</f>
        <v>5.2759999999999998</v>
      </c>
      <c r="E20" s="42">
        <f>('veaux Mâles '!F35+'veaux Mâles '!N35+'veaux Mâles '!U35)-MIN('veaux Mâles '!F35,'veaux Mâles '!N35,'veaux Mâles '!U35)-D20</f>
        <v>5.1419999999999995</v>
      </c>
      <c r="F20" s="42"/>
      <c r="G20" s="40">
        <v>790</v>
      </c>
      <c r="H20" s="9"/>
      <c r="I20" s="9">
        <v>750</v>
      </c>
      <c r="J20" s="31">
        <v>5.34</v>
      </c>
      <c r="K20" s="9" t="str">
        <f>'veaux Mâles '!D33</f>
        <v>741-760</v>
      </c>
      <c r="L20" s="39">
        <f>J20</f>
        <v>5.34</v>
      </c>
      <c r="M20" s="9">
        <v>750</v>
      </c>
      <c r="N20" s="31">
        <v>5.27</v>
      </c>
      <c r="O20" s="9" t="str">
        <f>'veaux Mâles '!D33</f>
        <v>741-760</v>
      </c>
      <c r="P20" s="39">
        <f>N20</f>
        <v>5.27</v>
      </c>
      <c r="Q20" s="9">
        <v>750</v>
      </c>
      <c r="R20" s="31">
        <v>5.48</v>
      </c>
      <c r="S20" s="9" t="str">
        <f>'veaux Mâles '!D33</f>
        <v>741-760</v>
      </c>
      <c r="T20" s="39">
        <f>R20</f>
        <v>5.48</v>
      </c>
    </row>
    <row r="21" spans="2:20" x14ac:dyDescent="0.25">
      <c r="B21" s="9"/>
      <c r="C21" s="40" t="str">
        <f>'veaux Mâles '!D36</f>
        <v>801-820</v>
      </c>
      <c r="D21" s="42">
        <f>MAX('veaux Mâles '!F36,'veaux Mâles '!N36,'veaux Mâles '!U36)</f>
        <v>5.1740000000000004</v>
      </c>
      <c r="E21" s="42">
        <f>('veaux Mâles '!F36+'veaux Mâles '!N36+'veaux Mâles '!U36)-MIN('veaux Mâles '!F36,'veaux Mâles '!N36,'veaux Mâles '!U36)-D21</f>
        <v>5.0780000000000003</v>
      </c>
      <c r="F21" s="42"/>
      <c r="G21" s="40">
        <v>810</v>
      </c>
      <c r="H21" s="9"/>
      <c r="I21" s="9"/>
      <c r="J21" s="31"/>
      <c r="K21" s="9" t="str">
        <f>'veaux Mâles '!D34</f>
        <v>761-780</v>
      </c>
      <c r="L21" s="39">
        <f>L20-((J20-J25)/5)</f>
        <v>5.2240000000000002</v>
      </c>
      <c r="M21" s="9"/>
      <c r="N21" s="31"/>
      <c r="O21" s="9" t="str">
        <f>'veaux Mâles '!D34</f>
        <v>761-780</v>
      </c>
      <c r="P21" s="39">
        <f>P20-((N20-N25)/5)</f>
        <v>5.2059999999999995</v>
      </c>
      <c r="Q21" s="9"/>
      <c r="R21" s="31"/>
      <c r="S21" s="9" t="str">
        <f>'veaux Mâles '!D34</f>
        <v>761-780</v>
      </c>
      <c r="T21" s="39">
        <f>T20-((R20-R25)/5)</f>
        <v>5.3780000000000001</v>
      </c>
    </row>
    <row r="22" spans="2:20" x14ac:dyDescent="0.25">
      <c r="B22" s="9"/>
      <c r="C22" s="40" t="str">
        <f>'veaux Mâles '!D37</f>
        <v>821-840</v>
      </c>
      <c r="D22" s="42">
        <f>MAX('veaux Mâles '!F37,'veaux Mâles '!N37,'veaux Mâles '!U37)</f>
        <v>5.0720000000000001</v>
      </c>
      <c r="E22" s="42">
        <f>('veaux Mâles '!F37+'veaux Mâles '!N37+'veaux Mâles '!U37)-MIN('veaux Mâles '!F37,'veaux Mâles '!N37,'veaux Mâles '!U37)-D22</f>
        <v>5.0140000000000002</v>
      </c>
      <c r="F22" s="42"/>
      <c r="G22" s="40">
        <v>830</v>
      </c>
      <c r="H22" s="9"/>
      <c r="I22" s="9"/>
      <c r="J22" s="31"/>
      <c r="K22" s="9" t="str">
        <f>'veaux Mâles '!D35</f>
        <v>781-800</v>
      </c>
      <c r="L22" s="39">
        <f>L21-((J20-J25)/5)</f>
        <v>5.1080000000000005</v>
      </c>
      <c r="M22" s="9"/>
      <c r="N22" s="31"/>
      <c r="O22" s="9" t="str">
        <f>'veaux Mâles '!D35</f>
        <v>781-800</v>
      </c>
      <c r="P22" s="39">
        <f>P21-((N20-N25)/5)</f>
        <v>5.1419999999999995</v>
      </c>
      <c r="Q22" s="9"/>
      <c r="R22" s="31"/>
      <c r="S22" s="9" t="str">
        <f>'veaux Mâles '!D35</f>
        <v>781-800</v>
      </c>
      <c r="T22" s="39">
        <f>T21-((R20-R25)/5)</f>
        <v>5.2759999999999998</v>
      </c>
    </row>
    <row r="23" spans="2:20" x14ac:dyDescent="0.25">
      <c r="B23" s="9"/>
      <c r="C23" s="40" t="str">
        <f>'veaux Mâles '!D38</f>
        <v>841-860</v>
      </c>
      <c r="D23" s="42">
        <f>MAX('veaux Mâles '!F38,'veaux Mâles '!N38,'veaux Mâles '!U38)</f>
        <v>4.97</v>
      </c>
      <c r="E23" s="42">
        <f>('veaux Mâles '!F38+'veaux Mâles '!N38+'veaux Mâles '!U38)-MIN('veaux Mâles '!F38,'veaux Mâles '!N38,'veaux Mâles '!U38)-D23</f>
        <v>4.95</v>
      </c>
      <c r="F23" s="42"/>
      <c r="G23" s="40">
        <v>850</v>
      </c>
      <c r="H23" s="9"/>
      <c r="I23" s="9"/>
      <c r="J23" s="31"/>
      <c r="K23" s="9" t="str">
        <f>'veaux Mâles '!D36</f>
        <v>801-820</v>
      </c>
      <c r="L23" s="39">
        <f>L24+((J20-J25)/5)</f>
        <v>4.9919999999999991</v>
      </c>
      <c r="M23" s="9"/>
      <c r="N23" s="31"/>
      <c r="O23" s="9" t="str">
        <f>'veaux Mâles '!D36</f>
        <v>801-820</v>
      </c>
      <c r="P23" s="39">
        <f>P24+((N20-N25)/5)</f>
        <v>5.0780000000000003</v>
      </c>
      <c r="Q23" s="9"/>
      <c r="R23" s="31"/>
      <c r="S23" s="9" t="str">
        <f>'veaux Mâles '!D36</f>
        <v>801-820</v>
      </c>
      <c r="T23" s="39">
        <f>T24+((R20-R25)/5)</f>
        <v>5.1740000000000004</v>
      </c>
    </row>
    <row r="24" spans="2:20" x14ac:dyDescent="0.25">
      <c r="B24" s="9"/>
      <c r="C24" s="40" t="str">
        <f>'veaux Mâles '!D39</f>
        <v>861-880</v>
      </c>
      <c r="D24" s="42">
        <f>MAX('veaux Mâles '!F39,'veaux Mâles '!N39,'veaux Mâles '!U39)</f>
        <v>4.9020000000000001</v>
      </c>
      <c r="E24" s="42">
        <f>('veaux Mâles '!F39+'veaux Mâles '!N39+'veaux Mâles '!U39)-MIN('veaux Mâles '!F39,'veaux Mâles '!N39,'veaux Mâles '!U39)-D24</f>
        <v>4.8899999999999997</v>
      </c>
      <c r="F24" s="42"/>
      <c r="G24" s="40">
        <v>870</v>
      </c>
      <c r="H24" s="9"/>
      <c r="I24" s="9"/>
      <c r="J24" s="31"/>
      <c r="K24" s="9" t="str">
        <f>'veaux Mâles '!D37</f>
        <v>821-840</v>
      </c>
      <c r="L24" s="39">
        <f>L25+((J20-J25)/5)</f>
        <v>4.8759999999999994</v>
      </c>
      <c r="M24" s="9"/>
      <c r="N24" s="31"/>
      <c r="O24" s="9" t="str">
        <f>'veaux Mâles '!D37</f>
        <v>821-840</v>
      </c>
      <c r="P24" s="39">
        <f>P25+((N20-N25)/5)</f>
        <v>5.0140000000000002</v>
      </c>
      <c r="Q24" s="9"/>
      <c r="R24" s="31"/>
      <c r="S24" s="9" t="str">
        <f>'veaux Mâles '!D37</f>
        <v>821-840</v>
      </c>
      <c r="T24" s="39">
        <f>T25+((R20-R25)/5)</f>
        <v>5.0720000000000001</v>
      </c>
    </row>
    <row r="25" spans="2:20" x14ac:dyDescent="0.25">
      <c r="B25" s="9"/>
      <c r="C25" s="40" t="str">
        <f>'veaux Mâles '!D40</f>
        <v>881-900</v>
      </c>
      <c r="D25" s="42">
        <f>MAX('veaux Mâles '!F40,'veaux Mâles '!N40,'veaux Mâles '!U40)</f>
        <v>4.8340000000000005</v>
      </c>
      <c r="E25" s="42">
        <f>('veaux Mâles '!F40+'veaux Mâles '!N40+'veaux Mâles '!U40)-MIN('veaux Mâles '!F40,'veaux Mâles '!N40,'veaux Mâles '!U40)-D25</f>
        <v>4.8299999999999992</v>
      </c>
      <c r="F25" s="42"/>
      <c r="G25" s="40">
        <v>890</v>
      </c>
      <c r="H25" s="9"/>
      <c r="I25" s="9">
        <v>850</v>
      </c>
      <c r="J25" s="31">
        <v>4.76</v>
      </c>
      <c r="K25" s="9" t="str">
        <f>'veaux Mâles '!D38</f>
        <v>841-860</v>
      </c>
      <c r="L25" s="39">
        <f>J25</f>
        <v>4.76</v>
      </c>
      <c r="M25" s="9">
        <v>850</v>
      </c>
      <c r="N25" s="31">
        <v>4.95</v>
      </c>
      <c r="O25" s="9" t="str">
        <f>'veaux Mâles '!D38</f>
        <v>841-860</v>
      </c>
      <c r="P25" s="39">
        <f>N25</f>
        <v>4.95</v>
      </c>
      <c r="Q25" s="9">
        <v>850</v>
      </c>
      <c r="R25" s="31">
        <v>4.97</v>
      </c>
      <c r="S25" s="9" t="str">
        <f>'veaux Mâles '!D38</f>
        <v>841-860</v>
      </c>
      <c r="T25" s="39">
        <f>R25</f>
        <v>4.97</v>
      </c>
    </row>
    <row r="26" spans="2:20" x14ac:dyDescent="0.25">
      <c r="B26" s="9"/>
      <c r="C26" s="9"/>
      <c r="D26" s="9"/>
      <c r="E26" s="9"/>
      <c r="F26" s="9"/>
      <c r="G26" s="9"/>
      <c r="H26" s="9"/>
      <c r="I26" s="9"/>
      <c r="J26" s="31"/>
      <c r="K26" s="9" t="str">
        <f>'veaux Mâles '!D39</f>
        <v>861-880</v>
      </c>
      <c r="L26" s="39">
        <f>L25-((J25-J28)/5)</f>
        <v>4.6760000000000002</v>
      </c>
      <c r="M26" s="9"/>
      <c r="N26" s="31"/>
      <c r="O26" s="9" t="str">
        <f>'veaux Mâles '!D39</f>
        <v>861-880</v>
      </c>
      <c r="P26" s="39">
        <f>P25-((N25-N28)/5)</f>
        <v>4.8900000000000006</v>
      </c>
      <c r="Q26" s="9"/>
      <c r="R26" s="31"/>
      <c r="S26" s="9" t="str">
        <f>'veaux Mâles '!D39</f>
        <v>861-880</v>
      </c>
      <c r="T26" s="39">
        <f>T25-((R25-R28)/5)</f>
        <v>4.9020000000000001</v>
      </c>
    </row>
    <row r="27" spans="2:20" x14ac:dyDescent="0.25">
      <c r="B27" s="9"/>
      <c r="C27" s="9"/>
      <c r="D27" s="9"/>
      <c r="E27" s="9"/>
      <c r="F27" s="9"/>
      <c r="G27" s="9"/>
      <c r="H27" s="9"/>
      <c r="I27" s="9"/>
      <c r="J27" s="31"/>
      <c r="K27" s="9" t="str">
        <f>'veaux Mâles '!D40</f>
        <v>881-900</v>
      </c>
      <c r="L27" s="39">
        <f>L26-((J25-J28)/5)</f>
        <v>4.5920000000000005</v>
      </c>
      <c r="M27" s="9"/>
      <c r="N27" s="31"/>
      <c r="O27" s="9" t="str">
        <f>'veaux Mâles '!D40</f>
        <v>881-900</v>
      </c>
      <c r="P27" s="39">
        <f>P26-((N25-N28)/5)</f>
        <v>4.830000000000001</v>
      </c>
      <c r="Q27" s="9"/>
      <c r="R27" s="31"/>
      <c r="S27" s="9" t="str">
        <f>'veaux Mâles '!D40</f>
        <v>881-900</v>
      </c>
      <c r="T27" s="39">
        <f>T26-((R25-R28)/5)</f>
        <v>4.8340000000000005</v>
      </c>
    </row>
    <row r="28" spans="2:20" x14ac:dyDescent="0.25">
      <c r="C28" t="s">
        <v>68</v>
      </c>
      <c r="E28" cm="1">
        <f t="array" ref="E28:G28">('veaux Mâles '!E9:F9+('veaux Mâles '!O5*('veaux Mâles '!W5:Y5-'veaux Mâles '!E5:F5)))*(1-'veaux Mâles '!AE11:AG11)</f>
        <v>718.9</v>
      </c>
      <c r="F28">
        <v>0</v>
      </c>
      <c r="G28" t="e">
        <v>#N/A</v>
      </c>
      <c r="I28" s="9">
        <v>950</v>
      </c>
      <c r="J28" s="31">
        <v>4.34</v>
      </c>
      <c r="K28" s="9"/>
      <c r="M28" s="9">
        <v>950</v>
      </c>
      <c r="N28" s="31">
        <v>4.6500000000000004</v>
      </c>
      <c r="O28" s="9"/>
      <c r="P28" s="3"/>
      <c r="Q28" s="9">
        <v>950</v>
      </c>
      <c r="R28" s="31">
        <v>4.63</v>
      </c>
      <c r="S28" s="9"/>
      <c r="T28" s="3"/>
    </row>
    <row r="29" spans="2:20" x14ac:dyDescent="0.25">
      <c r="I29" s="9"/>
      <c r="J29" s="9"/>
    </row>
    <row r="31" spans="2:20" s="62" customFormat="1" x14ac:dyDescent="0.25">
      <c r="L31" s="63"/>
    </row>
    <row r="34" spans="3:20" x14ac:dyDescent="0.25">
      <c r="I34" s="9" t="s">
        <v>88</v>
      </c>
      <c r="J34" s="9"/>
    </row>
    <row r="35" spans="3:20" x14ac:dyDescent="0.25">
      <c r="C35" s="40" t="s">
        <v>57</v>
      </c>
      <c r="D35" s="40"/>
      <c r="E35" s="40"/>
      <c r="F35" s="40"/>
      <c r="G35" s="40"/>
      <c r="H35" s="9"/>
      <c r="I35" s="360" t="s">
        <v>61</v>
      </c>
      <c r="J35" s="360"/>
      <c r="K35" s="360"/>
      <c r="L35" s="102"/>
      <c r="M35" s="360" t="s">
        <v>60</v>
      </c>
      <c r="N35" s="360"/>
      <c r="O35" s="360"/>
      <c r="P35" s="102"/>
      <c r="Q35" s="360" t="s">
        <v>87</v>
      </c>
      <c r="R35" s="360"/>
      <c r="S35" s="360"/>
      <c r="T35" s="102"/>
    </row>
    <row r="36" spans="3:20" x14ac:dyDescent="0.25">
      <c r="C36" s="40"/>
      <c r="D36" s="41" t="s">
        <v>51</v>
      </c>
      <c r="E36" s="40" t="s">
        <v>52</v>
      </c>
      <c r="F36" s="40"/>
      <c r="G36" s="40"/>
      <c r="H36" s="9"/>
      <c r="J36" s="31" t="s">
        <v>58</v>
      </c>
      <c r="K36" s="9"/>
      <c r="L36" s="39"/>
      <c r="N36" s="31" t="s">
        <v>58</v>
      </c>
      <c r="O36" s="9"/>
      <c r="P36" s="39"/>
      <c r="R36" s="31" t="s">
        <v>58</v>
      </c>
      <c r="S36" s="9"/>
      <c r="T36" s="39"/>
    </row>
    <row r="37" spans="3:20" ht="30" x14ac:dyDescent="0.25">
      <c r="C37" s="40" t="str">
        <f>C6</f>
        <v>501-520</v>
      </c>
      <c r="D37" s="42">
        <f>MAX('veaux Femelles'!F21,'veaux Femelles'!N21,'veaux Femelles'!U21)</f>
        <v>6.5000000000000009</v>
      </c>
      <c r="E37" s="42">
        <f>('veaux Femelles'!F21+'veaux Femelles'!N21+'veaux Femelles'!U21)-MIN('veaux Femelles'!F21,'veaux Femelles'!N21,'veaux Femelles'!U21)-D37</f>
        <v>5.7079999999999993</v>
      </c>
      <c r="F37" s="42"/>
      <c r="G37" s="40">
        <v>510</v>
      </c>
      <c r="H37" s="9"/>
      <c r="I37" s="9"/>
      <c r="J37" s="43" t="s">
        <v>59</v>
      </c>
      <c r="K37" s="9"/>
      <c r="L37" s="39"/>
      <c r="M37" s="9"/>
      <c r="N37" s="43" t="s">
        <v>59</v>
      </c>
      <c r="O37" s="9"/>
      <c r="P37" s="39"/>
      <c r="Q37" s="9"/>
      <c r="R37" s="43" t="s">
        <v>59</v>
      </c>
      <c r="S37" s="9"/>
      <c r="T37" s="39"/>
    </row>
    <row r="38" spans="3:20" x14ac:dyDescent="0.25">
      <c r="C38" s="40" t="str">
        <f t="shared" ref="C38:C56" si="0">C7</f>
        <v>521-540</v>
      </c>
      <c r="D38" s="42">
        <f>MAX('veaux Femelles'!F22,'veaux Femelles'!N22,'veaux Femelles'!U22)</f>
        <v>6.3500000000000005</v>
      </c>
      <c r="E38" s="42">
        <f>('veaux Femelles'!F22+'veaux Femelles'!N22+'veaux Femelles'!U22)-MIN('veaux Femelles'!F22,'veaux Femelles'!N22,'veaux Femelles'!U22)-D38</f>
        <v>5.5840000000000005</v>
      </c>
      <c r="F38" s="42"/>
      <c r="G38" s="40">
        <v>530</v>
      </c>
      <c r="H38" s="9"/>
      <c r="I38" s="9">
        <v>450</v>
      </c>
      <c r="J38" s="43">
        <v>6.08</v>
      </c>
      <c r="K38" s="9"/>
      <c r="L38" s="39"/>
      <c r="M38" s="9">
        <v>450</v>
      </c>
      <c r="N38" s="43">
        <v>5.49</v>
      </c>
      <c r="O38" s="9"/>
      <c r="P38" s="39"/>
      <c r="Q38" s="9">
        <v>450</v>
      </c>
      <c r="R38" s="43">
        <v>6.95</v>
      </c>
      <c r="S38" s="9"/>
      <c r="T38" s="39"/>
    </row>
    <row r="39" spans="3:20" x14ac:dyDescent="0.25">
      <c r="C39" s="40" t="str">
        <f t="shared" si="0"/>
        <v>541-560</v>
      </c>
      <c r="D39" s="42">
        <f>MAX('veaux Femelles'!F23,'veaux Femelles'!N23,'veaux Femelles'!U23)</f>
        <v>6.2</v>
      </c>
      <c r="E39" s="42">
        <f>('veaux Femelles'!F23+'veaux Femelles'!N23+'veaux Femelles'!U23)-MIN('veaux Femelles'!F23,'veaux Femelles'!N23,'veaux Femelles'!U23)-D39</f>
        <v>5.4999999999999991</v>
      </c>
      <c r="F39" s="42"/>
      <c r="G39" s="40">
        <v>550</v>
      </c>
      <c r="H39" s="9"/>
      <c r="I39" s="9"/>
      <c r="J39" s="31"/>
      <c r="K39" s="9" t="str">
        <f>K8</f>
        <v>501-520</v>
      </c>
      <c r="L39" s="39">
        <f>L40+((J38-J41)/5)</f>
        <v>5.7079999999999993</v>
      </c>
      <c r="M39" s="9"/>
      <c r="N39" s="31"/>
      <c r="O39" s="9" t="str">
        <f>O8</f>
        <v>501-520</v>
      </c>
      <c r="P39" s="39">
        <f>P40+((N38-N41)/5)</f>
        <v>5.4960000000000004</v>
      </c>
      <c r="Q39" s="9"/>
      <c r="R39" s="31"/>
      <c r="S39" s="9" t="str">
        <f>S8</f>
        <v>501-520</v>
      </c>
      <c r="T39" s="39">
        <f>T40+((R38-R41)/5)</f>
        <v>6.5000000000000009</v>
      </c>
    </row>
    <row r="40" spans="3:20" x14ac:dyDescent="0.25">
      <c r="C40" s="40" t="str">
        <f t="shared" si="0"/>
        <v>561-580</v>
      </c>
      <c r="D40" s="42">
        <f>MAX('veaux Femelles'!F24,'veaux Femelles'!N24,'veaux Femelles'!U24)</f>
        <v>6.0940000000000003</v>
      </c>
      <c r="E40" s="42">
        <f>('veaux Femelles'!F24+'veaux Femelles'!N24+'veaux Femelles'!U24)-MIN('veaux Femelles'!F24,'veaux Femelles'!N24,'veaux Femelles'!U24)-D40</f>
        <v>5.38</v>
      </c>
      <c r="F40" s="42"/>
      <c r="G40" s="40">
        <v>570</v>
      </c>
      <c r="H40" s="9"/>
      <c r="I40" s="9"/>
      <c r="J40" s="31"/>
      <c r="K40" s="9" t="str">
        <f t="shared" ref="K40:K58" si="1">K9</f>
        <v>521-540</v>
      </c>
      <c r="L40" s="39">
        <f>J41+((J38-J41)/5)</f>
        <v>5.5839999999999996</v>
      </c>
      <c r="M40" s="9"/>
      <c r="N40" s="31"/>
      <c r="O40" s="9" t="str">
        <f t="shared" ref="O40:O58" si="2">O9</f>
        <v>521-540</v>
      </c>
      <c r="P40" s="39">
        <f>N41+((N38-N41)/5)</f>
        <v>5.4980000000000002</v>
      </c>
      <c r="Q40" s="9"/>
      <c r="R40" s="31"/>
      <c r="S40" s="9" t="str">
        <f t="shared" ref="S40:S58" si="3">S9</f>
        <v>521-540</v>
      </c>
      <c r="T40" s="39">
        <f>R41+((R38-R41)/5)</f>
        <v>6.3500000000000005</v>
      </c>
    </row>
    <row r="41" spans="3:20" x14ac:dyDescent="0.25">
      <c r="C41" s="40" t="str">
        <f t="shared" si="0"/>
        <v>581-600</v>
      </c>
      <c r="D41" s="42">
        <f>MAX('veaux Femelles'!F25,'veaux Femelles'!N25,'veaux Femelles'!U25)</f>
        <v>5.9880000000000004</v>
      </c>
      <c r="E41" s="42">
        <f>('veaux Femelles'!F25+'veaux Femelles'!N25+'veaux Femelles'!U25)-MIN('veaux Femelles'!F25,'veaux Femelles'!N25,'veaux Femelles'!U25)-D41</f>
        <v>5.299999999999998</v>
      </c>
      <c r="F41" s="42"/>
      <c r="G41" s="40">
        <v>590</v>
      </c>
      <c r="H41" s="9"/>
      <c r="I41" s="9">
        <v>550</v>
      </c>
      <c r="J41" s="31">
        <v>5.46</v>
      </c>
      <c r="K41" s="9" t="str">
        <f t="shared" si="1"/>
        <v>541-560</v>
      </c>
      <c r="L41" s="39">
        <f>J41</f>
        <v>5.46</v>
      </c>
      <c r="M41" s="9">
        <v>550</v>
      </c>
      <c r="N41" s="31">
        <v>5.5</v>
      </c>
      <c r="O41" s="9" t="str">
        <f t="shared" si="2"/>
        <v>541-560</v>
      </c>
      <c r="P41" s="39">
        <f>N41</f>
        <v>5.5</v>
      </c>
      <c r="Q41" s="9">
        <v>550</v>
      </c>
      <c r="R41" s="31">
        <v>6.2</v>
      </c>
      <c r="S41" s="9" t="str">
        <f t="shared" si="3"/>
        <v>541-560</v>
      </c>
      <c r="T41" s="39">
        <f>R41</f>
        <v>6.2</v>
      </c>
    </row>
    <row r="42" spans="3:20" x14ac:dyDescent="0.25">
      <c r="C42" s="40" t="str">
        <f t="shared" si="0"/>
        <v>601-620</v>
      </c>
      <c r="D42" s="42">
        <f>MAX('veaux Femelles'!F26,'veaux Femelles'!N26,'veaux Femelles'!U26)</f>
        <v>5.8819999999999997</v>
      </c>
      <c r="E42" s="42">
        <f>('veaux Femelles'!F26+'veaux Femelles'!N26+'veaux Femelles'!U26)-MIN('veaux Femelles'!F26,'veaux Femelles'!N26,'veaux Femelles'!U26)-D42</f>
        <v>5.2200000000000006</v>
      </c>
      <c r="F42" s="42"/>
      <c r="G42" s="40">
        <v>610</v>
      </c>
      <c r="H42" s="9"/>
      <c r="I42" s="9"/>
      <c r="J42" s="31"/>
      <c r="K42" s="9" t="str">
        <f t="shared" si="1"/>
        <v>561-580</v>
      </c>
      <c r="L42" s="39">
        <f>L41-((J41-J46)/5)</f>
        <v>5.38</v>
      </c>
      <c r="M42" s="9"/>
      <c r="N42" s="31"/>
      <c r="O42" s="9" t="str">
        <f t="shared" si="2"/>
        <v>561-580</v>
      </c>
      <c r="P42" s="39">
        <f>P41-((N41-N46)/5)</f>
        <v>5.3479999999999999</v>
      </c>
      <c r="Q42" s="9"/>
      <c r="R42" s="31"/>
      <c r="S42" s="9" t="str">
        <f t="shared" si="3"/>
        <v>561-580</v>
      </c>
      <c r="T42" s="39">
        <f>T41-((R41-R46)/5)</f>
        <v>6.0940000000000003</v>
      </c>
    </row>
    <row r="43" spans="3:20" x14ac:dyDescent="0.25">
      <c r="C43" s="40" t="str">
        <f t="shared" si="0"/>
        <v>621-640</v>
      </c>
      <c r="D43" s="42">
        <f>MAX('veaux Femelles'!F27,'veaux Femelles'!N27,'veaux Femelles'!U27)</f>
        <v>5.7759999999999998</v>
      </c>
      <c r="E43" s="42">
        <f>('veaux Femelles'!F27+'veaux Femelles'!N27+'veaux Femelles'!U27)-MIN('veaux Femelles'!F27,'veaux Femelles'!N27,'veaux Femelles'!U27)-D43</f>
        <v>5.1400000000000006</v>
      </c>
      <c r="F43" s="42"/>
      <c r="G43" s="40">
        <v>630</v>
      </c>
      <c r="H43" s="9"/>
      <c r="I43" s="9"/>
      <c r="J43" s="31"/>
      <c r="K43" s="9" t="str">
        <f t="shared" si="1"/>
        <v>581-600</v>
      </c>
      <c r="L43" s="39">
        <f>L42-((J41-J46)/5)</f>
        <v>5.3</v>
      </c>
      <c r="M43" s="9"/>
      <c r="N43" s="31"/>
      <c r="O43" s="9" t="str">
        <f t="shared" si="2"/>
        <v>581-600</v>
      </c>
      <c r="P43" s="39">
        <f>P42-((N41-N46)/5)</f>
        <v>5.1959999999999997</v>
      </c>
      <c r="Q43" s="9"/>
      <c r="R43" s="31"/>
      <c r="S43" s="9" t="str">
        <f t="shared" si="3"/>
        <v>581-600</v>
      </c>
      <c r="T43" s="39">
        <f>T42-((R41-R46)/5)</f>
        <v>5.9880000000000004</v>
      </c>
    </row>
    <row r="44" spans="3:20" x14ac:dyDescent="0.25">
      <c r="C44" s="40" t="str">
        <f t="shared" si="0"/>
        <v>641-660</v>
      </c>
      <c r="D44" s="42">
        <f>MAX('veaux Femelles'!F28,'veaux Femelles'!N28,'veaux Femelles'!U28)</f>
        <v>5.67</v>
      </c>
      <c r="E44" s="42">
        <f>('veaux Femelles'!F28+'veaux Femelles'!N28+'veaux Femelles'!U28)-MIN('veaux Femelles'!F28,'veaux Femelles'!N28,'veaux Femelles'!U28)-D44</f>
        <v>5.0600000000000005</v>
      </c>
      <c r="F44" s="42"/>
      <c r="G44" s="40">
        <v>650</v>
      </c>
      <c r="H44" s="9"/>
      <c r="I44" s="9"/>
      <c r="J44" s="31"/>
      <c r="K44" s="9" t="str">
        <f t="shared" si="1"/>
        <v>601-620</v>
      </c>
      <c r="L44" s="39">
        <f>L45+((J41-J46)/5)</f>
        <v>5.22</v>
      </c>
      <c r="M44" s="9"/>
      <c r="N44" s="31"/>
      <c r="O44" s="9" t="str">
        <f t="shared" si="2"/>
        <v>601-620</v>
      </c>
      <c r="P44" s="39">
        <f>P45+((N41-N46)/5)</f>
        <v>5.0440000000000005</v>
      </c>
      <c r="Q44" s="9"/>
      <c r="R44" s="31"/>
      <c r="S44" s="9" t="str">
        <f t="shared" si="3"/>
        <v>601-620</v>
      </c>
      <c r="T44" s="39">
        <f>T45+((R41-R46)/5)</f>
        <v>5.8819999999999997</v>
      </c>
    </row>
    <row r="45" spans="3:20" x14ac:dyDescent="0.25">
      <c r="C45" s="40" t="str">
        <f t="shared" si="0"/>
        <v>661-680</v>
      </c>
      <c r="D45" s="42">
        <f>MAX('veaux Femelles'!F29,'veaux Femelles'!N29,'veaux Femelles'!U29)</f>
        <v>5.5380000000000003</v>
      </c>
      <c r="E45" s="42">
        <f>('veaux Femelles'!F29+'veaux Femelles'!N29+'veaux Femelles'!U29)-MIN('veaux Femelles'!F29,'veaux Femelles'!N29,'veaux Femelles'!U29)-D45</f>
        <v>5.0039999999999996</v>
      </c>
      <c r="F45" s="42"/>
      <c r="G45" s="40">
        <v>650</v>
      </c>
      <c r="H45" s="9"/>
      <c r="I45" s="9"/>
      <c r="J45" s="31"/>
      <c r="K45" s="9" t="str">
        <f t="shared" si="1"/>
        <v>621-640</v>
      </c>
      <c r="L45" s="39">
        <f>L46+(J41-J46)/5</f>
        <v>5.14</v>
      </c>
      <c r="M45" s="9"/>
      <c r="N45" s="31"/>
      <c r="O45" s="9" t="str">
        <f t="shared" si="2"/>
        <v>621-640</v>
      </c>
      <c r="P45" s="39">
        <f>P46+(N41-N46)/5</f>
        <v>4.8920000000000003</v>
      </c>
      <c r="Q45" s="9"/>
      <c r="R45" s="31"/>
      <c r="S45" s="9" t="str">
        <f t="shared" si="3"/>
        <v>621-640</v>
      </c>
      <c r="T45" s="39">
        <f>T46+(R41-R46)/5</f>
        <v>5.7759999999999998</v>
      </c>
    </row>
    <row r="46" spans="3:20" x14ac:dyDescent="0.25">
      <c r="C46" s="40" t="str">
        <f t="shared" si="0"/>
        <v>681-700</v>
      </c>
      <c r="D46" s="42">
        <f>MAX('veaux Femelles'!F30,'veaux Femelles'!N30,'veaux Femelles'!U30)</f>
        <v>5.4060000000000006</v>
      </c>
      <c r="E46" s="42">
        <f>('veaux Femelles'!F30+'veaux Femelles'!N30+'veaux Femelles'!U30)-MIN('veaux Femelles'!F30,'veaux Femelles'!N30,'veaux Femelles'!U30)-D46</f>
        <v>4.9479999999999986</v>
      </c>
      <c r="F46" s="42"/>
      <c r="G46" s="40">
        <v>690</v>
      </c>
      <c r="H46" s="9"/>
      <c r="I46" s="9">
        <v>650</v>
      </c>
      <c r="J46" s="31">
        <v>5.0599999999999996</v>
      </c>
      <c r="K46" s="9" t="str">
        <f t="shared" si="1"/>
        <v>641-660</v>
      </c>
      <c r="L46" s="39">
        <f>J46</f>
        <v>5.0599999999999996</v>
      </c>
      <c r="M46" s="9">
        <v>650</v>
      </c>
      <c r="N46" s="31">
        <v>4.74</v>
      </c>
      <c r="O46" s="9" t="str">
        <f t="shared" si="2"/>
        <v>641-660</v>
      </c>
      <c r="P46" s="39">
        <f>N46</f>
        <v>4.74</v>
      </c>
      <c r="Q46" s="9">
        <v>650</v>
      </c>
      <c r="R46" s="31">
        <v>5.67</v>
      </c>
      <c r="S46" s="9" t="str">
        <f t="shared" si="3"/>
        <v>641-660</v>
      </c>
      <c r="T46" s="39">
        <f>R46</f>
        <v>5.67</v>
      </c>
    </row>
    <row r="47" spans="3:20" x14ac:dyDescent="0.25">
      <c r="C47" s="40" t="str">
        <f t="shared" si="0"/>
        <v>701-720</v>
      </c>
      <c r="D47" s="42">
        <f>MAX('veaux Femelles'!F31,'veaux Femelles'!N31,'veaux Femelles'!U31)</f>
        <v>5.2739999999999991</v>
      </c>
      <c r="E47" s="42">
        <f>('veaux Femelles'!F31+'veaux Femelles'!N31+'veaux Femelles'!U31)-MIN('veaux Femelles'!F31,'veaux Femelles'!N31,'veaux Femelles'!U31)-D47</f>
        <v>4.8920000000000012</v>
      </c>
      <c r="F47" s="42"/>
      <c r="G47" s="40">
        <v>710</v>
      </c>
      <c r="H47" s="9"/>
      <c r="I47" s="9"/>
      <c r="J47" s="31"/>
      <c r="K47" s="9" t="str">
        <f t="shared" si="1"/>
        <v>661-680</v>
      </c>
      <c r="L47" s="39">
        <f>L46-((J46-J51)/5)</f>
        <v>5.0039999999999996</v>
      </c>
      <c r="M47" s="9"/>
      <c r="N47" s="31"/>
      <c r="O47" s="9" t="str">
        <f t="shared" si="2"/>
        <v>661-680</v>
      </c>
      <c r="P47" s="39">
        <f>P46-((N46-N51)/5)</f>
        <v>4.6760000000000002</v>
      </c>
      <c r="Q47" s="9"/>
      <c r="R47" s="31"/>
      <c r="S47" s="9" t="str">
        <f t="shared" si="3"/>
        <v>661-680</v>
      </c>
      <c r="T47" s="39">
        <f>T46-((R46-R51)/5)</f>
        <v>5.5380000000000003</v>
      </c>
    </row>
    <row r="48" spans="3:20" x14ac:dyDescent="0.25">
      <c r="C48" s="40" t="str">
        <f t="shared" si="0"/>
        <v>721-740</v>
      </c>
      <c r="D48" s="42">
        <f>MAX('veaux Femelles'!F32,'veaux Femelles'!N32,'veaux Femelles'!U32)</f>
        <v>5.1419999999999995</v>
      </c>
      <c r="E48" s="42">
        <f>('veaux Femelles'!F32+'veaux Femelles'!N32+'veaux Femelles'!U32)-MIN('veaux Femelles'!F32,'veaux Femelles'!N32,'veaux Femelles'!U32)-D48</f>
        <v>4.8360000000000003</v>
      </c>
      <c r="F48" s="42"/>
      <c r="G48" s="40">
        <v>730</v>
      </c>
      <c r="H48" s="9"/>
      <c r="I48" s="9"/>
      <c r="J48" s="31"/>
      <c r="K48" s="9" t="str">
        <f t="shared" si="1"/>
        <v>681-700</v>
      </c>
      <c r="L48" s="39">
        <f>L47-((J46-J51)/5)</f>
        <v>4.9479999999999995</v>
      </c>
      <c r="M48" s="9"/>
      <c r="N48" s="31"/>
      <c r="O48" s="9" t="str">
        <f t="shared" si="2"/>
        <v>681-700</v>
      </c>
      <c r="P48" s="39">
        <f>P47-((N46-N51)/5)</f>
        <v>4.6120000000000001</v>
      </c>
      <c r="Q48" s="9"/>
      <c r="R48" s="31"/>
      <c r="S48" s="9" t="str">
        <f t="shared" si="3"/>
        <v>681-700</v>
      </c>
      <c r="T48" s="39">
        <f>T47-((R46-R51)/5)</f>
        <v>5.4060000000000006</v>
      </c>
    </row>
    <row r="49" spans="3:20" x14ac:dyDescent="0.25">
      <c r="C49" s="40" t="str">
        <f t="shared" si="0"/>
        <v>741-760</v>
      </c>
      <c r="D49" s="42">
        <f>MAX('veaux Femelles'!F33,'veaux Femelles'!N33,'veaux Femelles'!U33)</f>
        <v>5.01</v>
      </c>
      <c r="E49" s="42">
        <f>('veaux Femelles'!F33+'veaux Femelles'!N33+'veaux Femelles'!U33)-MIN('veaux Femelles'!F33,'veaux Femelles'!N33,'veaux Femelles'!U33)-D49</f>
        <v>4.7799999999999994</v>
      </c>
      <c r="F49" s="42"/>
      <c r="G49" s="40">
        <v>750</v>
      </c>
      <c r="H49" s="9"/>
      <c r="I49" s="9"/>
      <c r="J49" s="31"/>
      <c r="K49" s="9" t="str">
        <f t="shared" si="1"/>
        <v>701-720</v>
      </c>
      <c r="L49" s="39">
        <f>L50+((J46-J51)/5)</f>
        <v>4.8920000000000003</v>
      </c>
      <c r="M49" s="9"/>
      <c r="N49" s="31"/>
      <c r="O49" s="9" t="str">
        <f t="shared" si="2"/>
        <v>701-720</v>
      </c>
      <c r="P49" s="39">
        <f>P50+((N46-N51)/5)</f>
        <v>4.548</v>
      </c>
      <c r="Q49" s="9"/>
      <c r="R49" s="31"/>
      <c r="S49" s="9" t="str">
        <f t="shared" si="3"/>
        <v>701-720</v>
      </c>
      <c r="T49" s="39">
        <f>T50+((R46-R51)/5)</f>
        <v>5.2739999999999991</v>
      </c>
    </row>
    <row r="50" spans="3:20" x14ac:dyDescent="0.25">
      <c r="C50" s="40" t="str">
        <f t="shared" si="0"/>
        <v>761-780</v>
      </c>
      <c r="D50" s="42">
        <f>MAX('veaux Femelles'!F34,'veaux Femelles'!N34,'veaux Femelles'!U34)</f>
        <v>4.9239999999999995</v>
      </c>
      <c r="E50" s="42">
        <f>('veaux Femelles'!F34+'veaux Femelles'!N34+'veaux Femelles'!U34)-MIN('veaux Femelles'!F34,'veaux Femelles'!N34,'veaux Femelles'!U34)-D50</f>
        <v>4.6460000000000008</v>
      </c>
      <c r="F50" s="42"/>
      <c r="G50" s="40">
        <v>770</v>
      </c>
      <c r="H50" s="9"/>
      <c r="I50" s="9"/>
      <c r="J50" s="31"/>
      <c r="K50" s="9" t="str">
        <f t="shared" si="1"/>
        <v>721-740</v>
      </c>
      <c r="L50" s="39">
        <f>L51+((J46-J51)/5)</f>
        <v>4.8360000000000003</v>
      </c>
      <c r="M50" s="9"/>
      <c r="N50" s="31"/>
      <c r="O50" s="9" t="str">
        <f t="shared" si="2"/>
        <v>721-740</v>
      </c>
      <c r="P50" s="39">
        <f>P51+((N46-N51)/5)</f>
        <v>4.484</v>
      </c>
      <c r="Q50" s="9"/>
      <c r="R50" s="31"/>
      <c r="S50" s="9" t="str">
        <f t="shared" si="3"/>
        <v>721-740</v>
      </c>
      <c r="T50" s="39">
        <f>T51+((R46-R51)/5)</f>
        <v>5.1419999999999995</v>
      </c>
    </row>
    <row r="51" spans="3:20" x14ac:dyDescent="0.25">
      <c r="C51" s="40" t="str">
        <f t="shared" si="0"/>
        <v>781-800</v>
      </c>
      <c r="D51" s="42">
        <f>MAX('veaux Femelles'!F35,'veaux Femelles'!N35,'veaux Femelles'!U35)</f>
        <v>4.8379999999999992</v>
      </c>
      <c r="E51" s="42">
        <f>('veaux Femelles'!F35+'veaux Femelles'!N35+'veaux Femelles'!U35)-MIN('veaux Femelles'!F35,'veaux Femelles'!N35,'veaux Femelles'!U35)-D51</f>
        <v>4.5120000000000005</v>
      </c>
      <c r="F51" s="42"/>
      <c r="G51" s="40">
        <v>790</v>
      </c>
      <c r="H51" s="9"/>
      <c r="I51" s="9">
        <v>750</v>
      </c>
      <c r="J51" s="31">
        <v>4.78</v>
      </c>
      <c r="K51" s="9" t="str">
        <f t="shared" si="1"/>
        <v>741-760</v>
      </c>
      <c r="L51" s="39">
        <f>J51</f>
        <v>4.78</v>
      </c>
      <c r="M51" s="9">
        <v>750</v>
      </c>
      <c r="N51" s="31">
        <v>4.42</v>
      </c>
      <c r="O51" s="9" t="str">
        <f t="shared" si="2"/>
        <v>741-760</v>
      </c>
      <c r="P51" s="39">
        <f>N51</f>
        <v>4.42</v>
      </c>
      <c r="Q51" s="9">
        <v>750</v>
      </c>
      <c r="R51" s="31">
        <v>5.01</v>
      </c>
      <c r="S51" s="9" t="str">
        <f t="shared" si="3"/>
        <v>741-760</v>
      </c>
      <c r="T51" s="39">
        <f>R51</f>
        <v>5.01</v>
      </c>
    </row>
    <row r="52" spans="3:20" x14ac:dyDescent="0.25">
      <c r="C52" s="40" t="str">
        <f t="shared" si="0"/>
        <v>801-820</v>
      </c>
      <c r="D52" s="42">
        <f>MAX('veaux Femelles'!F36,'veaux Femelles'!N36,'veaux Femelles'!U36)</f>
        <v>4.7520000000000007</v>
      </c>
      <c r="E52" s="42">
        <f>('veaux Femelles'!F36+'veaux Femelles'!N36+'veaux Femelles'!U36)-MIN('veaux Femelles'!F36,'veaux Femelles'!N36,'veaux Femelles'!U36)-D52</f>
        <v>4.3780000000000019</v>
      </c>
      <c r="F52" s="42"/>
      <c r="G52" s="40">
        <v>810</v>
      </c>
      <c r="H52" s="9"/>
      <c r="I52" s="9"/>
      <c r="J52" s="31"/>
      <c r="K52" s="9" t="str">
        <f t="shared" si="1"/>
        <v>761-780</v>
      </c>
      <c r="L52" s="39">
        <f>L51-((J51-J56)/5)</f>
        <v>4.6459999999999999</v>
      </c>
      <c r="M52" s="9"/>
      <c r="N52" s="31"/>
      <c r="O52" s="9" t="str">
        <f t="shared" si="2"/>
        <v>761-780</v>
      </c>
      <c r="P52" s="39">
        <f>P51-((N51-N56)/5)</f>
        <v>4.3259999999999996</v>
      </c>
      <c r="Q52" s="9"/>
      <c r="R52" s="31"/>
      <c r="S52" s="9" t="str">
        <f t="shared" si="3"/>
        <v>761-780</v>
      </c>
      <c r="T52" s="39">
        <f>T51-((R51-R56)/5)</f>
        <v>4.9239999999999995</v>
      </c>
    </row>
    <row r="53" spans="3:20" x14ac:dyDescent="0.25">
      <c r="C53" s="40" t="str">
        <f t="shared" si="0"/>
        <v>821-840</v>
      </c>
      <c r="D53" s="42">
        <f>MAX('veaux Femelles'!F37,'veaux Femelles'!N37,'veaux Femelles'!U37)</f>
        <v>4.6660000000000004</v>
      </c>
      <c r="E53" s="42">
        <f>('veaux Femelles'!F37+'veaux Femelles'!N37+'veaux Femelles'!U37)-MIN('veaux Femelles'!F37,'veaux Femelles'!N37,'veaux Femelles'!U37)-D53</f>
        <v>4.2439999999999998</v>
      </c>
      <c r="F53" s="42"/>
      <c r="G53" s="40">
        <v>830</v>
      </c>
      <c r="H53" s="9"/>
      <c r="I53" s="9"/>
      <c r="J53" s="31"/>
      <c r="K53" s="9" t="str">
        <f t="shared" si="1"/>
        <v>781-800</v>
      </c>
      <c r="L53" s="39">
        <f>L52-((J51-J56)/5)</f>
        <v>4.5119999999999996</v>
      </c>
      <c r="M53" s="9"/>
      <c r="N53" s="31"/>
      <c r="O53" s="9" t="str">
        <f t="shared" si="2"/>
        <v>781-800</v>
      </c>
      <c r="P53" s="39">
        <f>P52-((N51-N56)/5)</f>
        <v>4.2319999999999993</v>
      </c>
      <c r="Q53" s="9"/>
      <c r="R53" s="31"/>
      <c r="S53" s="9" t="str">
        <f t="shared" si="3"/>
        <v>781-800</v>
      </c>
      <c r="T53" s="39">
        <f>T52-((R51-R56)/5)</f>
        <v>4.8379999999999992</v>
      </c>
    </row>
    <row r="54" spans="3:20" x14ac:dyDescent="0.25">
      <c r="C54" s="40" t="str">
        <f t="shared" si="0"/>
        <v>841-860</v>
      </c>
      <c r="D54" s="42">
        <f>MAX('veaux Femelles'!F38,'veaux Femelles'!N38,'veaux Femelles'!U38)</f>
        <v>4.58</v>
      </c>
      <c r="E54" s="42">
        <f>('veaux Femelles'!F38+'veaux Femelles'!N38+'veaux Femelles'!U38)-MIN('veaux Femelles'!F38,'veaux Femelles'!N38,'veaux Femelles'!U38)-D54</f>
        <v>4.1100000000000012</v>
      </c>
      <c r="F54" s="42"/>
      <c r="G54" s="40">
        <v>850</v>
      </c>
      <c r="H54" s="9"/>
      <c r="I54" s="9"/>
      <c r="J54" s="31"/>
      <c r="K54" s="9" t="str">
        <f t="shared" si="1"/>
        <v>801-820</v>
      </c>
      <c r="L54" s="39">
        <f>L55+((J51-J56)/5)</f>
        <v>4.378000000000001</v>
      </c>
      <c r="M54" s="9"/>
      <c r="N54" s="31"/>
      <c r="O54" s="9" t="str">
        <f t="shared" si="2"/>
        <v>801-820</v>
      </c>
      <c r="P54" s="39">
        <f>P55+((N51-N56)/5)</f>
        <v>4.1380000000000008</v>
      </c>
      <c r="Q54" s="9"/>
      <c r="R54" s="31"/>
      <c r="S54" s="9" t="str">
        <f t="shared" si="3"/>
        <v>801-820</v>
      </c>
      <c r="T54" s="39">
        <f>T55+((R51-R56)/5)</f>
        <v>4.7520000000000007</v>
      </c>
    </row>
    <row r="55" spans="3:20" x14ac:dyDescent="0.25">
      <c r="C55" s="40" t="str">
        <f t="shared" si="0"/>
        <v>861-880</v>
      </c>
      <c r="D55" s="42">
        <f>MAX('veaux Femelles'!F39,'veaux Femelles'!N39,'veaux Femelles'!U39)</f>
        <v>4.5060000000000002</v>
      </c>
      <c r="E55" s="42">
        <f>('veaux Femelles'!F39+'veaux Femelles'!N39+'veaux Femelles'!U39)-MIN('veaux Femelles'!F39,'veaux Femelles'!N39,'veaux Femelles'!U39)-D55</f>
        <v>3.9980000000000011</v>
      </c>
      <c r="F55" s="42"/>
      <c r="G55" s="40">
        <v>870</v>
      </c>
      <c r="H55" s="9"/>
      <c r="I55" s="9"/>
      <c r="J55" s="31"/>
      <c r="K55" s="9" t="str">
        <f t="shared" si="1"/>
        <v>821-840</v>
      </c>
      <c r="L55" s="39">
        <f>L56+((J51-J56)/5)</f>
        <v>4.2440000000000007</v>
      </c>
      <c r="M55" s="9"/>
      <c r="N55" s="31"/>
      <c r="O55" s="9" t="str">
        <f t="shared" si="2"/>
        <v>821-840</v>
      </c>
      <c r="P55" s="39">
        <f>P56+((N51-N56)/5)</f>
        <v>4.0440000000000005</v>
      </c>
      <c r="Q55" s="9"/>
      <c r="R55" s="31"/>
      <c r="S55" s="9" t="str">
        <f t="shared" si="3"/>
        <v>821-840</v>
      </c>
      <c r="T55" s="39">
        <f>T56+((R51-R56)/5)</f>
        <v>4.6660000000000004</v>
      </c>
    </row>
    <row r="56" spans="3:20" x14ac:dyDescent="0.25">
      <c r="C56" s="40" t="str">
        <f t="shared" si="0"/>
        <v>881-900</v>
      </c>
      <c r="D56" s="42">
        <f>MAX('veaux Femelles'!F40,'veaux Femelles'!N40,'veaux Femelles'!U40)</f>
        <v>4.4320000000000004</v>
      </c>
      <c r="E56" s="42">
        <f>('veaux Femelles'!F40+'veaux Femelles'!N40+'veaux Femelles'!U40)-MIN('veaux Femelles'!F40,'veaux Femelles'!N40,'veaux Femelles'!U40)-D56</f>
        <v>3.886000000000001</v>
      </c>
      <c r="F56" s="42"/>
      <c r="G56" s="40">
        <v>890</v>
      </c>
      <c r="H56" s="9"/>
      <c r="I56" s="9">
        <v>850</v>
      </c>
      <c r="J56" s="31">
        <v>4.1100000000000003</v>
      </c>
      <c r="K56" s="9" t="str">
        <f t="shared" si="1"/>
        <v>841-860</v>
      </c>
      <c r="L56" s="39">
        <f>J56</f>
        <v>4.1100000000000003</v>
      </c>
      <c r="M56" s="9">
        <v>850</v>
      </c>
      <c r="N56" s="31">
        <v>3.95</v>
      </c>
      <c r="O56" s="9" t="str">
        <f t="shared" si="2"/>
        <v>841-860</v>
      </c>
      <c r="P56" s="39">
        <f>N56</f>
        <v>3.95</v>
      </c>
      <c r="Q56" s="9">
        <v>850</v>
      </c>
      <c r="R56" s="31">
        <v>4.58</v>
      </c>
      <c r="S56" s="9" t="str">
        <f t="shared" si="3"/>
        <v>841-860</v>
      </c>
      <c r="T56" s="39">
        <f>R56</f>
        <v>4.58</v>
      </c>
    </row>
    <row r="57" spans="3:20" x14ac:dyDescent="0.25">
      <c r="C57" s="9"/>
      <c r="D57" s="9"/>
      <c r="E57" s="9"/>
      <c r="F57" s="9"/>
      <c r="G57" s="9"/>
      <c r="H57" s="9"/>
      <c r="I57" s="9"/>
      <c r="J57" s="31"/>
      <c r="K57" s="9" t="str">
        <f t="shared" si="1"/>
        <v>861-880</v>
      </c>
      <c r="L57" s="39">
        <f>L56-((J56-J59)/5)</f>
        <v>3.9980000000000002</v>
      </c>
      <c r="M57" s="9"/>
      <c r="N57" s="31"/>
      <c r="O57" s="9" t="str">
        <f t="shared" si="2"/>
        <v>861-880</v>
      </c>
      <c r="P57" s="39">
        <f>P56-((N56-N59)/5)</f>
        <v>3.9140000000000001</v>
      </c>
      <c r="Q57" s="9"/>
      <c r="R57" s="31"/>
      <c r="S57" s="9" t="str">
        <f t="shared" si="3"/>
        <v>861-880</v>
      </c>
      <c r="T57" s="39">
        <f>T56-((R56-R59)/5)</f>
        <v>4.5060000000000002</v>
      </c>
    </row>
    <row r="58" spans="3:20" x14ac:dyDescent="0.25">
      <c r="C58" s="9"/>
      <c r="D58" s="9"/>
      <c r="E58" s="9"/>
      <c r="F58" s="9"/>
      <c r="G58" s="9"/>
      <c r="H58" s="9"/>
      <c r="I58" s="9"/>
      <c r="J58" s="31"/>
      <c r="K58" s="9" t="str">
        <f t="shared" si="1"/>
        <v>881-900</v>
      </c>
      <c r="L58" s="39">
        <f>L57-((J56-J59)/5)</f>
        <v>3.8860000000000001</v>
      </c>
      <c r="M58" s="9"/>
      <c r="N58" s="31"/>
      <c r="O58" s="9" t="str">
        <f t="shared" si="2"/>
        <v>881-900</v>
      </c>
      <c r="P58" s="39">
        <f>P57-((N56-N59)/5)</f>
        <v>3.8780000000000001</v>
      </c>
      <c r="Q58" s="9"/>
      <c r="R58" s="31"/>
      <c r="S58" s="9" t="str">
        <f t="shared" si="3"/>
        <v>881-900</v>
      </c>
      <c r="T58" s="39">
        <f>T57-((R56-R59)/5)</f>
        <v>4.4320000000000004</v>
      </c>
    </row>
    <row r="59" spans="3:20" x14ac:dyDescent="0.25">
      <c r="C59" t="s">
        <v>68</v>
      </c>
      <c r="E59" cm="1">
        <f t="array" ref="E59:G59">('veaux Femelles'!E9:F9+('veaux Femelles'!O5*('veaux Femelles'!W5:Y5-'veaux Femelles'!E5:F5)))*(1-'veaux Femelles'!AE11:AF11)</f>
        <v>634.5</v>
      </c>
      <c r="F59">
        <v>0</v>
      </c>
      <c r="G59" t="e">
        <v>#N/A</v>
      </c>
      <c r="I59" s="9">
        <v>950</v>
      </c>
      <c r="J59" s="31">
        <v>3.55</v>
      </c>
      <c r="K59" s="9"/>
      <c r="M59" s="9">
        <v>950</v>
      </c>
      <c r="N59" s="31">
        <v>3.77</v>
      </c>
      <c r="O59" s="9"/>
      <c r="P59" s="3"/>
      <c r="Q59" s="9">
        <v>950</v>
      </c>
      <c r="R59" s="31">
        <v>4.21</v>
      </c>
      <c r="S59" s="9"/>
      <c r="T59" s="3"/>
    </row>
    <row r="60" spans="3:20" x14ac:dyDescent="0.25">
      <c r="I60" s="9"/>
      <c r="J60" s="9"/>
    </row>
  </sheetData>
  <sheetProtection sheet="1" objects="1" scenarios="1"/>
  <mergeCells count="6">
    <mergeCell ref="I35:K35"/>
    <mergeCell ref="M35:O35"/>
    <mergeCell ref="Q35:S35"/>
    <mergeCell ref="I4:K4"/>
    <mergeCell ref="M4:O4"/>
    <mergeCell ref="Q4:S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Mise en garde</vt:lpstr>
      <vt:lpstr>veaux Mâles </vt:lpstr>
      <vt:lpstr>veaux Femelles</vt:lpstr>
      <vt:lpstr>réservé à l'administration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Justine Beaulieu-Gagné UPA</dc:creator>
  <cp:lastModifiedBy>Coté, France</cp:lastModifiedBy>
  <cp:lastPrinted>2025-07-19T14:15:43Z</cp:lastPrinted>
  <dcterms:created xsi:type="dcterms:W3CDTF">2025-07-07T14:21:38Z</dcterms:created>
  <dcterms:modified xsi:type="dcterms:W3CDTF">2026-03-31T14:59:14Z</dcterms:modified>
</cp:coreProperties>
</file>